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Pompas fúnebres y actividades " sheetId="28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0" l="1"/>
  <c r="E17" i="30"/>
  <c r="E16" i="30"/>
  <c r="L8" i="5"/>
  <c r="J34" i="5" s="1"/>
  <c r="D34" i="5" s="1"/>
  <c r="N9" i="7"/>
  <c r="J35" i="7"/>
  <c r="D35" i="7"/>
  <c r="N34" i="8"/>
  <c r="E34" i="8" s="1"/>
  <c r="I34" i="3"/>
  <c r="D34" i="3" s="1"/>
  <c r="N34" i="5"/>
  <c r="E34" i="5"/>
  <c r="M9" i="6"/>
  <c r="J35" i="6"/>
  <c r="D35" i="6"/>
  <c r="N35" i="6"/>
  <c r="E35" i="6"/>
  <c r="N35" i="7"/>
  <c r="E35" i="7"/>
  <c r="J34" i="8"/>
  <c r="D34" i="8"/>
  <c r="J34" i="7"/>
  <c r="D34" i="7"/>
  <c r="N33" i="8"/>
  <c r="E33" i="8"/>
  <c r="I33" i="3"/>
  <c r="D33" i="3"/>
  <c r="N33" i="5"/>
  <c r="E33" i="5"/>
  <c r="J34" i="6"/>
  <c r="D34" i="6"/>
  <c r="N34" i="6"/>
  <c r="E34" i="6"/>
  <c r="N34" i="7"/>
  <c r="E34" i="7"/>
  <c r="J33" i="8"/>
  <c r="D33" i="8"/>
  <c r="J31" i="5"/>
  <c r="D31" i="5" s="1"/>
  <c r="J32" i="7"/>
  <c r="D32" i="7"/>
  <c r="N31" i="8"/>
  <c r="E31" i="8"/>
  <c r="I31" i="3"/>
  <c r="D31" i="3"/>
  <c r="N31" i="5"/>
  <c r="E31" i="5" s="1"/>
  <c r="J32" i="6"/>
  <c r="D32" i="6"/>
  <c r="N32" i="6"/>
  <c r="E32" i="6"/>
  <c r="N32" i="7"/>
  <c r="E32" i="7"/>
  <c r="J31" i="8"/>
  <c r="D31" i="8"/>
  <c r="N10" i="7"/>
  <c r="N26" i="7"/>
  <c r="E26" i="7"/>
  <c r="N27" i="7"/>
  <c r="E27" i="7"/>
  <c r="N25" i="7"/>
  <c r="E25" i="7"/>
  <c r="N21" i="8"/>
  <c r="E21" i="8"/>
  <c r="N21" i="5"/>
  <c r="E21" i="5"/>
  <c r="N22" i="6"/>
  <c r="E22" i="6"/>
  <c r="N22" i="7"/>
  <c r="E22" i="7"/>
  <c r="J21" i="8"/>
  <c r="D21" i="8"/>
  <c r="C14" i="30" s="1"/>
  <c r="J19" i="5"/>
  <c r="D19" i="5"/>
  <c r="J20" i="7"/>
  <c r="D20" i="7"/>
  <c r="N19" i="8"/>
  <c r="E19" i="8" s="1"/>
  <c r="N19" i="5"/>
  <c r="E19" i="5" s="1"/>
  <c r="J20" i="6"/>
  <c r="D20" i="6"/>
  <c r="N20" i="6"/>
  <c r="E20" i="6"/>
  <c r="N20" i="7"/>
  <c r="E20" i="7"/>
  <c r="J19" i="8"/>
  <c r="D19" i="8"/>
  <c r="J17" i="5"/>
  <c r="D17" i="5"/>
  <c r="J18" i="7"/>
  <c r="D18" i="7"/>
  <c r="N17" i="8"/>
  <c r="E17" i="8"/>
  <c r="I17" i="3"/>
  <c r="D17" i="3"/>
  <c r="N17" i="5"/>
  <c r="E17" i="5"/>
  <c r="J18" i="6"/>
  <c r="D18" i="6"/>
  <c r="N18" i="6"/>
  <c r="E18" i="6"/>
  <c r="N18" i="7"/>
  <c r="E18" i="7"/>
  <c r="J17" i="8"/>
  <c r="D17" i="8"/>
  <c r="I17" i="28"/>
  <c r="D17" i="28"/>
  <c r="D9" i="30" s="1"/>
  <c r="J18" i="5"/>
  <c r="D18" i="5" s="1"/>
  <c r="J19" i="7"/>
  <c r="D19" i="7"/>
  <c r="N18" i="8"/>
  <c r="E18" i="8"/>
  <c r="I18" i="3"/>
  <c r="D18" i="3"/>
  <c r="N18" i="5"/>
  <c r="E18" i="5" s="1"/>
  <c r="J19" i="6"/>
  <c r="D19" i="6"/>
  <c r="N19" i="6"/>
  <c r="E19" i="6"/>
  <c r="N19" i="7"/>
  <c r="E19" i="7"/>
  <c r="J18" i="8"/>
  <c r="D18" i="8"/>
  <c r="I18" i="28"/>
  <c r="D18" i="28"/>
  <c r="D10" i="30"/>
  <c r="J20" i="5"/>
  <c r="D20" i="5" s="1"/>
  <c r="J21" i="7"/>
  <c r="D21" i="7"/>
  <c r="N20" i="8"/>
  <c r="E20" i="8"/>
  <c r="I20" i="3"/>
  <c r="D20" i="3" s="1"/>
  <c r="N20" i="5"/>
  <c r="E20" i="5" s="1"/>
  <c r="J21" i="6"/>
  <c r="D21" i="6"/>
  <c r="N21" i="6"/>
  <c r="E21" i="6"/>
  <c r="N21" i="7"/>
  <c r="E21" i="7"/>
  <c r="J20" i="8"/>
  <c r="D20" i="8"/>
  <c r="I20" i="28"/>
  <c r="D20" i="28"/>
  <c r="D12" i="30"/>
  <c r="J22" i="5"/>
  <c r="D22" i="5"/>
  <c r="J23" i="7"/>
  <c r="D23" i="7"/>
  <c r="N22" i="8"/>
  <c r="E22" i="8"/>
  <c r="I22" i="3"/>
  <c r="D22" i="3" s="1"/>
  <c r="L9" i="5"/>
  <c r="N22" i="5"/>
  <c r="E22" i="5"/>
  <c r="J23" i="6"/>
  <c r="D23" i="6"/>
  <c r="N23" i="6"/>
  <c r="E23" i="6"/>
  <c r="N23" i="7"/>
  <c r="E23" i="7"/>
  <c r="J22" i="8"/>
  <c r="D22" i="8"/>
  <c r="I22" i="28"/>
  <c r="D22" i="28"/>
  <c r="D14" i="30" s="1"/>
  <c r="J23" i="5"/>
  <c r="D23" i="5" s="1"/>
  <c r="J24" i="7"/>
  <c r="D24" i="7"/>
  <c r="N23" i="8"/>
  <c r="E23" i="8"/>
  <c r="I23" i="3"/>
  <c r="D23" i="3" s="1"/>
  <c r="N23" i="5"/>
  <c r="E23" i="5" s="1"/>
  <c r="J24" i="6"/>
  <c r="D24" i="6"/>
  <c r="N24" i="6"/>
  <c r="E24" i="6"/>
  <c r="N24" i="7"/>
  <c r="E24" i="7"/>
  <c r="J23" i="8"/>
  <c r="D23" i="8"/>
  <c r="I23" i="28"/>
  <c r="D23" i="28"/>
  <c r="D15" i="30"/>
  <c r="J27" i="5"/>
  <c r="D27" i="5" s="1"/>
  <c r="J28" i="7"/>
  <c r="D28" i="7"/>
  <c r="N27" i="8"/>
  <c r="E27" i="8"/>
  <c r="I27" i="3"/>
  <c r="D27" i="3"/>
  <c r="N27" i="5"/>
  <c r="E27" i="5" s="1"/>
  <c r="J28" i="6"/>
  <c r="D28" i="6"/>
  <c r="N28" i="6"/>
  <c r="E28" i="6"/>
  <c r="N28" i="7"/>
  <c r="E28" i="7"/>
  <c r="J27" i="8"/>
  <c r="D27" i="8"/>
  <c r="I27" i="28"/>
  <c r="D27" i="28"/>
  <c r="D19" i="30"/>
  <c r="J28" i="5"/>
  <c r="D28" i="5"/>
  <c r="J29" i="7"/>
  <c r="D29" i="7"/>
  <c r="N28" i="8"/>
  <c r="E28" i="8"/>
  <c r="I28" i="3"/>
  <c r="D28" i="3"/>
  <c r="N28" i="5"/>
  <c r="E28" i="5"/>
  <c r="J29" i="6"/>
  <c r="D29" i="6"/>
  <c r="N29" i="6"/>
  <c r="E29" i="6"/>
  <c r="N29" i="7"/>
  <c r="E29" i="7"/>
  <c r="J28" i="8"/>
  <c r="D28" i="8"/>
  <c r="I28" i="28"/>
  <c r="D28" i="28"/>
  <c r="D20" i="30"/>
  <c r="J29" i="5"/>
  <c r="D29" i="5"/>
  <c r="J30" i="7"/>
  <c r="D30" i="7"/>
  <c r="N29" i="8"/>
  <c r="E29" i="8"/>
  <c r="I29" i="3"/>
  <c r="D29" i="3" s="1"/>
  <c r="J30" i="6"/>
  <c r="D30" i="6"/>
  <c r="N30" i="7"/>
  <c r="E30" i="7"/>
  <c r="J29" i="8"/>
  <c r="D29" i="8"/>
  <c r="I29" i="28"/>
  <c r="D29" i="28"/>
  <c r="D21" i="30" s="1"/>
  <c r="J30" i="5"/>
  <c r="D30" i="5" s="1"/>
  <c r="J31" i="7"/>
  <c r="D31" i="7"/>
  <c r="N30" i="8"/>
  <c r="E30" i="8"/>
  <c r="I30" i="3"/>
  <c r="D30" i="3"/>
  <c r="N30" i="5"/>
  <c r="E30" i="5" s="1"/>
  <c r="J31" i="6"/>
  <c r="D31" i="6"/>
  <c r="N31" i="6"/>
  <c r="E31" i="6"/>
  <c r="N31" i="7"/>
  <c r="E31" i="7"/>
  <c r="J30" i="8"/>
  <c r="D30" i="8"/>
  <c r="I30" i="28"/>
  <c r="D30" i="28"/>
  <c r="D22" i="30"/>
  <c r="J32" i="5"/>
  <c r="D32" i="5" s="1"/>
  <c r="J33" i="7"/>
  <c r="D33" i="7"/>
  <c r="N32" i="8"/>
  <c r="E32" i="8"/>
  <c r="I32" i="3"/>
  <c r="D32" i="3"/>
  <c r="N32" i="5"/>
  <c r="E32" i="5" s="1"/>
  <c r="J33" i="6"/>
  <c r="D33" i="6"/>
  <c r="N33" i="6"/>
  <c r="E33" i="6"/>
  <c r="N33" i="7"/>
  <c r="E33" i="7"/>
  <c r="J32" i="8"/>
  <c r="D32" i="8"/>
  <c r="I32" i="28"/>
  <c r="D32" i="28"/>
  <c r="D24" i="30"/>
  <c r="J35" i="5"/>
  <c r="D35" i="5"/>
  <c r="J36" i="7"/>
  <c r="D36" i="7"/>
  <c r="I35" i="3"/>
  <c r="D35" i="3" s="1"/>
  <c r="N35" i="5"/>
  <c r="E35" i="5" s="1"/>
  <c r="J36" i="6"/>
  <c r="D36" i="6"/>
  <c r="N36" i="6"/>
  <c r="E36" i="6"/>
  <c r="J35" i="8"/>
  <c r="D35" i="8"/>
  <c r="I35" i="28"/>
  <c r="D35" i="28"/>
  <c r="D27" i="30"/>
  <c r="J36" i="5"/>
  <c r="D36" i="5"/>
  <c r="J37" i="7"/>
  <c r="D37" i="7"/>
  <c r="N36" i="8"/>
  <c r="E36" i="8"/>
  <c r="I36" i="3"/>
  <c r="D36" i="3"/>
  <c r="N36" i="5"/>
  <c r="E36" i="5"/>
  <c r="J37" i="6"/>
  <c r="D37" i="6"/>
  <c r="N37" i="6"/>
  <c r="E37" i="6"/>
  <c r="N37" i="7"/>
  <c r="E37" i="7"/>
  <c r="J36" i="8"/>
  <c r="D36" i="8"/>
  <c r="I36" i="28"/>
  <c r="D36" i="28"/>
  <c r="D28" i="30"/>
  <c r="J38" i="7"/>
  <c r="D38" i="7"/>
  <c r="N37" i="8"/>
  <c r="E37" i="8"/>
  <c r="I37" i="3"/>
  <c r="D37" i="3"/>
  <c r="C29" i="30" s="1"/>
  <c r="E29" i="30" s="1"/>
  <c r="J37" i="8"/>
  <c r="D37" i="8"/>
  <c r="I37" i="28"/>
  <c r="D37" i="28"/>
  <c r="D29" i="30"/>
  <c r="J38" i="5"/>
  <c r="D38" i="5"/>
  <c r="J39" i="7"/>
  <c r="D39" i="7"/>
  <c r="I38" i="3"/>
  <c r="D38" i="3" s="1"/>
  <c r="N38" i="5"/>
  <c r="E38" i="5" s="1"/>
  <c r="J39" i="6"/>
  <c r="D39" i="6"/>
  <c r="N39" i="6"/>
  <c r="E39" i="6"/>
  <c r="J38" i="8"/>
  <c r="D38" i="8"/>
  <c r="I38" i="28"/>
  <c r="D38" i="28"/>
  <c r="D30" i="30"/>
  <c r="I39" i="28"/>
  <c r="D39" i="28" s="1"/>
  <c r="D31" i="30" s="1"/>
  <c r="I39" i="3"/>
  <c r="D39" i="3"/>
  <c r="J39" i="8"/>
  <c r="D39" i="8"/>
  <c r="C31" i="30" s="1"/>
  <c r="J16" i="5"/>
  <c r="D16" i="5"/>
  <c r="J17" i="7"/>
  <c r="D17" i="7"/>
  <c r="N16" i="8"/>
  <c r="E16" i="8"/>
  <c r="I16" i="3"/>
  <c r="D16" i="3"/>
  <c r="N16" i="5"/>
  <c r="E16" i="5"/>
  <c r="J17" i="6"/>
  <c r="D17" i="6"/>
  <c r="N17" i="6"/>
  <c r="E17" i="6"/>
  <c r="N17" i="7"/>
  <c r="E17" i="7"/>
  <c r="J16" i="8"/>
  <c r="D16" i="8"/>
  <c r="I16" i="28"/>
  <c r="D16" i="28"/>
  <c r="D8" i="30"/>
  <c r="C16" i="30"/>
  <c r="C17" i="30"/>
  <c r="C18" i="30"/>
  <c r="D11" i="30"/>
  <c r="D13" i="30"/>
  <c r="D16" i="30"/>
  <c r="D17" i="30"/>
  <c r="D18" i="30"/>
  <c r="D23" i="30"/>
  <c r="D25" i="30"/>
  <c r="D26" i="30"/>
  <c r="E25" i="6"/>
  <c r="E26" i="6"/>
  <c r="E27" i="6"/>
  <c r="E30" i="6"/>
  <c r="E38" i="6"/>
  <c r="E40" i="6"/>
  <c r="C12" i="30" l="1"/>
  <c r="C30" i="30"/>
  <c r="C20" i="30"/>
  <c r="C19" i="30"/>
  <c r="E19" i="30" s="1"/>
  <c r="C28" i="30"/>
  <c r="C27" i="30"/>
  <c r="E31" i="30"/>
  <c r="E30" i="30"/>
  <c r="E14" i="30"/>
  <c r="E28" i="30"/>
  <c r="E27" i="30"/>
  <c r="E20" i="30"/>
  <c r="E12" i="30"/>
  <c r="C26" i="30"/>
  <c r="E26" i="30" s="1"/>
  <c r="C21" i="30"/>
  <c r="E21" i="30" s="1"/>
  <c r="C9" i="30"/>
  <c r="E9" i="30" s="1"/>
  <c r="C24" i="30"/>
  <c r="E24" i="30" s="1"/>
  <c r="C23" i="30"/>
  <c r="E23" i="30" s="1"/>
  <c r="C8" i="30"/>
  <c r="E8" i="30" s="1"/>
  <c r="C13" i="30"/>
  <c r="E13" i="30" s="1"/>
  <c r="C11" i="30"/>
  <c r="E11" i="30" s="1"/>
  <c r="C22" i="30"/>
  <c r="E22" i="30" s="1"/>
  <c r="C15" i="30"/>
  <c r="E15" i="30" s="1"/>
  <c r="C10" i="30"/>
  <c r="E10" i="30" s="1"/>
  <c r="J33" i="5"/>
  <c r="D33" i="5" s="1"/>
  <c r="C25" i="30" s="1"/>
  <c r="E25" i="30" s="1"/>
</calcChain>
</file>

<file path=xl/sharedStrings.xml><?xml version="1.0" encoding="utf-8"?>
<sst xmlns="http://schemas.openxmlformats.org/spreadsheetml/2006/main" count="1171" uniqueCount="164">
  <si>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</si>
  <si>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</si>
  <si>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</si>
  <si>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</si>
  <si>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</si>
  <si>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</si>
  <si>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</si>
  <si>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</si>
  <si>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</si>
  <si>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</si>
  <si>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</si>
  <si>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</si>
  <si>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</si>
  <si>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</si>
  <si>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</si>
  <si>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</si>
  <si>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</si>
  <si>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</si>
  <si>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</si>
  <si>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</si>
  <si>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</si>
  <si>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</si>
  <si>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</si>
  <si>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</si>
  <si>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</si>
  <si>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</si>
  <si>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</si>
  <si>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</si>
  <si>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</si>
  <si>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</si>
  <si>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</si>
  <si>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</si>
  <si>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Fuel Oil</t>
  </si>
  <si>
    <t>Diesel (gas oil)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</si>
  <si>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</si>
  <si>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</si>
  <si>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</si>
  <si>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</si>
  <si>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</si>
  <si>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</si>
  <si>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</si>
  <si>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</si>
  <si>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</si>
  <si>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</si>
  <si>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</si>
  <si>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</si>
  <si>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</si>
  <si>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</si>
  <si>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</si>
  <si>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</si>
  <si>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</si>
  <si>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</si>
  <si>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</si>
  <si>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</si>
  <si>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</si>
  <si>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</si>
  <si>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</si>
  <si>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</si>
  <si>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</si>
  <si>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</si>
  <si>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</si>
  <si>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</si>
  <si>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</si>
  <si>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En la tabla de Resultados, se muestran las emisiones calculadas por el método factores de emisión en toneladas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</si>
  <si>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</si>
  <si>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</si>
  <si>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</si>
  <si>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</si>
  <si>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</si>
  <si>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</si>
  <si>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</si>
  <si>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</si>
  <si>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</si>
  <si>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</si>
  <si>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</si>
  <si>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</si>
  <si>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</si>
  <si>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</si>
  <si>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</si>
  <si>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</si>
  <si>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</si>
  <si>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</si>
  <si>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</si>
  <si>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</si>
  <si>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r>
      <t xml:space="preserve">A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</t>
    </r>
  </si>
  <si>
    <t>NA</t>
  </si>
  <si>
    <t>Emisión de Coque de carbón</t>
  </si>
  <si>
    <t>Emisión de Madera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</si>
  <si>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</si>
  <si>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</si>
  <si>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</si>
  <si>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</si>
  <si>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</si>
  <si>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t>FE de Gas Natural</t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</si>
  <si>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</si>
  <si>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</si>
  <si>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</si>
  <si>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</si>
  <si>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</si>
  <si>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</si>
  <si>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</si>
  <si>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</si>
  <si>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</si>
  <si>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</si>
  <si>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</si>
  <si>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</si>
  <si>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</si>
  <si>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</si>
  <si>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</si>
  <si>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</si>
  <si>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</si>
  <si>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</si>
  <si>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</si>
  <si>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</si>
  <si>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</si>
  <si>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</si>
  <si>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</si>
  <si>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</si>
  <si>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</si>
  <si>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</si>
  <si>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</si>
  <si>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</si>
  <si>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Pompas fúnebres y actividades conexas</t>
  </si>
  <si>
    <t>Factores de emisión para pompas fúnebres y actividades conexas</t>
  </si>
  <si>
    <t>1.Cremación de cuerpos humanos-nivel 1</t>
  </si>
  <si>
    <t>1.Cremación de cuerpos humanos</t>
  </si>
  <si>
    <t>Emisión del proceso: Cremación cuerpos</t>
  </si>
  <si>
    <t>µg de EQT</t>
  </si>
  <si>
    <t>Cremacion de cuerpos humanos</t>
  </si>
  <si>
    <t>Número de cuerpos</t>
  </si>
  <si>
    <r>
      <t>COV,  NH</t>
    </r>
    <r>
      <rPr>
        <vertAlign val="subscript"/>
        <sz val="11"/>
        <color rgb="FF800000"/>
        <rFont val="Arial"/>
        <family val="2"/>
      </rPr>
      <t>3,</t>
    </r>
    <r>
      <rPr>
        <sz val="11"/>
        <color rgb="FF800000"/>
        <rFont val="Arial"/>
        <family val="2"/>
      </rPr>
      <t xml:space="preserve"> C</t>
    </r>
    <r>
      <rPr>
        <vertAlign val="subscript"/>
        <sz val="11"/>
        <color rgb="FF800000"/>
        <rFont val="Arial"/>
        <family val="2"/>
      </rPr>
      <t>6</t>
    </r>
    <r>
      <rPr>
        <sz val="11"/>
        <color rgb="FF800000"/>
        <rFont val="Arial"/>
        <family val="2"/>
      </rPr>
      <t>H</t>
    </r>
    <r>
      <rPr>
        <vertAlign val="subscript"/>
        <sz val="11"/>
        <color rgb="FF800000"/>
        <rFont val="Arial"/>
        <family val="2"/>
      </rPr>
      <t>6</t>
    </r>
    <r>
      <rPr>
        <sz val="11"/>
        <color rgb="FF800000"/>
        <rFont val="Arial"/>
        <family val="2"/>
      </rPr>
      <t>, C</t>
    </r>
    <r>
      <rPr>
        <vertAlign val="subscript"/>
        <sz val="11"/>
        <color rgb="FF800000"/>
        <rFont val="Arial"/>
        <family val="2"/>
      </rPr>
      <t>7</t>
    </r>
    <r>
      <rPr>
        <sz val="11"/>
        <color rgb="FF800000"/>
        <rFont val="Arial"/>
        <family val="2"/>
      </rPr>
      <t>H</t>
    </r>
    <r>
      <rPr>
        <vertAlign val="subscript"/>
        <sz val="11"/>
        <color rgb="FF800000"/>
        <rFont val="Arial"/>
        <family val="2"/>
      </rPr>
      <t>8</t>
    </r>
    <r>
      <rPr>
        <sz val="11"/>
        <color rgb="FF800000"/>
        <rFont val="Arial"/>
        <family val="2"/>
      </rPr>
      <t>,C</t>
    </r>
    <r>
      <rPr>
        <vertAlign val="subscript"/>
        <sz val="11"/>
        <color rgb="FF800000"/>
        <rFont val="Arial"/>
        <family val="2"/>
      </rPr>
      <t>8</t>
    </r>
    <r>
      <rPr>
        <sz val="11"/>
        <color rgb="FF800000"/>
        <rFont val="Arial"/>
        <family val="2"/>
      </rPr>
      <t>H</t>
    </r>
    <r>
      <rPr>
        <vertAlign val="subscript"/>
        <sz val="11"/>
        <color rgb="FF800000"/>
        <rFont val="Arial"/>
        <family val="2"/>
      </rPr>
      <t>10</t>
    </r>
    <r>
      <rPr>
        <sz val="11"/>
        <color rgb="FF800000"/>
        <rFont val="Arial"/>
        <family val="2"/>
      </rPr>
      <t>, N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>O, NO</t>
    </r>
    <r>
      <rPr>
        <vertAlign val="subscript"/>
        <sz val="11"/>
        <color rgb="FF800000"/>
        <rFont val="Arial"/>
        <family val="2"/>
      </rPr>
      <t>x</t>
    </r>
    <r>
      <rPr>
        <sz val="11"/>
        <color rgb="FF800000"/>
        <rFont val="Arial"/>
        <family val="2"/>
      </rPr>
      <t>, CO</t>
    </r>
    <r>
      <rPr>
        <vertAlign val="subscript"/>
        <sz val="11"/>
        <color rgb="FF800000"/>
        <rFont val="Arial"/>
        <family val="2"/>
      </rPr>
      <t>2</t>
    </r>
    <r>
      <rPr>
        <sz val="11"/>
        <color rgb="FF800000"/>
        <rFont val="Arial"/>
        <family val="2"/>
      </rPr>
      <t>, CH</t>
    </r>
    <r>
      <rPr>
        <vertAlign val="subscript"/>
        <sz val="11"/>
        <color rgb="FF800000"/>
        <rFont val="Arial"/>
        <family val="2"/>
      </rPr>
      <t xml:space="preserve">4 </t>
    </r>
    <r>
      <rPr>
        <sz val="11"/>
        <color rgb="FF800000"/>
        <rFont val="Arial"/>
        <family val="2"/>
      </rPr>
      <t xml:space="preserve">                                     </t>
    </r>
  </si>
  <si>
    <t>Tabla1. Lista de combustibles disponibles en la calculadora</t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</si>
  <si>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naranja</t>
    </r>
  </si>
  <si>
    <t>Emisiones totales</t>
  </si>
  <si>
    <t xml:space="preserve">Combustión </t>
  </si>
  <si>
    <t>Proceso</t>
  </si>
  <si>
    <t>g/cuerpo</t>
  </si>
  <si>
    <t>kg/cuerpo</t>
  </si>
  <si>
    <t>mg/cuerpo</t>
  </si>
  <si>
    <t>µg de EQT/cuerpo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</si>
  <si>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</si>
  <si>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</si>
  <si>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proceso (Pestañas azules)</t>
  </si>
  <si>
    <r>
      <rPr>
        <sz val="12"/>
        <color theme="5"/>
        <rFont val="Arial"/>
        <family val="2"/>
      </rPr>
      <t xml:space="preserve">2.- </t>
    </r>
    <r>
      <rPr>
        <sz val="12"/>
        <color theme="3"/>
        <rFont val="Arial"/>
        <family val="2"/>
      </rPr>
      <t>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</si>
  <si>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 xml:space="preserve"> Fuel oil, coque de petroleo</t>
  </si>
  <si>
    <t>Diésel, gasolina</t>
  </si>
  <si>
    <t>Madera, bagazo</t>
  </si>
  <si>
    <t>Líquidos ligeros</t>
  </si>
  <si>
    <t>Líquidos pesados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</si>
  <si>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entrada de datos en las unidades que se solicita, que se encuentra sombreada de color naranja</t>
    </r>
  </si>
  <si>
    <t>Emisiones por combustión (Pestañas color naranja)</t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</si>
  <si>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</si>
  <si>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t>Parámetro</t>
  </si>
  <si>
    <t>Entrada de datos</t>
  </si>
  <si>
    <t>Gas natural</t>
  </si>
  <si>
    <t>Emisión de gas natural</t>
  </si>
  <si>
    <t>FE de gas LP</t>
  </si>
  <si>
    <t>Emisión de gas LP</t>
  </si>
  <si>
    <t>Fuel oil</t>
  </si>
  <si>
    <t>Emisión de coque de petróleo</t>
  </si>
  <si>
    <t>Emisión de fuel oil</t>
  </si>
  <si>
    <t>Emisión de diésel</t>
  </si>
  <si>
    <t>Emisión de gasolina</t>
  </si>
  <si>
    <t>Emisión de bagazo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</si>
</sst>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8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b/>
      <sz val="11"/>
      <color theme="9"/>
      <name val="Arial"/>
      <family val="2"/>
    </font>
    <font>
      <sz val="11"/>
      <color theme="6" tint="-0.249977111117893"/>
      <name val="Arial"/>
      <family val="2"/>
    </font>
    <font>
      <sz val="24"/>
      <color theme="5"/>
      <name val="Arial"/>
      <family val="2"/>
    </font>
    <font>
      <sz val="11"/>
      <color theme="9"/>
      <name val="Arial"/>
      <family val="2"/>
    </font>
    <font>
      <sz val="11"/>
      <color rgb="FF800000"/>
      <name val="Arial"/>
      <family val="2"/>
    </font>
    <font>
      <vertAlign val="subscript"/>
      <sz val="11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4" tint="-0.499984740745262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theme="0"/>
      <name val="Arial"/>
      <family val="2"/>
    </font>
    <font>
      <sz val="23"/>
      <color theme="5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Rockwell"/>
      <family val="2"/>
      <scheme val="minor"/>
    </font>
    <font>
      <b/>
      <sz val="12"/>
      <color theme="1"/>
      <name val="Rockwel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5"/>
      <color theme="1"/>
      <name val="Arial"/>
      <family val="2"/>
    </font>
    <font>
      <b/>
      <sz val="9.5"/>
      <color theme="0"/>
      <name val="Arial"/>
      <family val="2"/>
    </font>
    <font>
      <b/>
      <sz val="9.5"/>
      <color theme="6" tint="-0.249977111117893"/>
      <name val="Arial"/>
      <family val="2"/>
    </font>
    <font>
      <b/>
      <sz val="9"/>
      <color theme="6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5" fillId="2" borderId="0" xfId="0" applyFont="1" applyFill="1"/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2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11" fontId="13" fillId="4" borderId="11" xfId="461" applyNumberFormat="1" applyFont="1" applyBorder="1" applyAlignment="1">
      <alignment horizontal="center" vertical="center"/>
    </xf>
    <xf numFmtId="11" fontId="51" fillId="5" borderId="11" xfId="462" applyNumberFormat="1" applyFont="1" applyBorder="1" applyAlignment="1">
      <alignment horizontal="center" vertical="center" wrapText="1"/>
    </xf>
    <xf numFmtId="0" fontId="7" fillId="17" borderId="11" xfId="462" applyFont="1" applyFill="1" applyBorder="1" applyAlignment="1">
      <alignment horizontal="center" vertical="center" wrapText="1"/>
    </xf>
    <xf numFmtId="0" fontId="53" fillId="16" borderId="11" xfId="783" applyFont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 wrapText="1"/>
    </xf>
    <xf numFmtId="0" fontId="57" fillId="2" borderId="11" xfId="46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vertical="center"/>
    </xf>
    <xf numFmtId="0" fontId="63" fillId="2" borderId="11" xfId="462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/>
    </xf>
    <xf numFmtId="0" fontId="15" fillId="19" borderId="0" xfId="0" applyFont="1" applyFill="1"/>
    <xf numFmtId="0" fontId="15" fillId="0" borderId="0" xfId="0" applyFont="1"/>
    <xf numFmtId="0" fontId="61" fillId="2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25" fillId="19" borderId="0" xfId="0" applyFont="1" applyFill="1" applyBorder="1" applyAlignment="1">
      <alignment horizontal="center" vertical="center" wrapText="1"/>
    </xf>
    <xf numFmtId="0" fontId="68" fillId="19" borderId="0" xfId="0" applyFont="1" applyFill="1" applyBorder="1" applyAlignment="1">
      <alignment horizontal="center" vertical="center" wrapText="1"/>
    </xf>
    <xf numFmtId="0" fontId="69" fillId="19" borderId="0" xfId="0" applyFont="1" applyFill="1" applyBorder="1" applyAlignment="1">
      <alignment horizontal="center" vertical="center" wrapText="1"/>
    </xf>
    <xf numFmtId="0" fontId="71" fillId="2" borderId="43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center" vertical="center"/>
    </xf>
    <xf numFmtId="0" fontId="63" fillId="2" borderId="11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2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2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0" fillId="0" borderId="0" xfId="0" applyProtection="1"/>
    <xf numFmtId="0" fontId="77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6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38" fillId="8" borderId="49" xfId="659" applyFont="1" applyFill="1" applyBorder="1" applyAlignment="1">
      <alignment horizontal="center" vertical="center" wrapText="1"/>
    </xf>
    <xf numFmtId="0" fontId="38" fillId="8" borderId="50" xfId="659" applyFont="1" applyFill="1" applyBorder="1" applyAlignment="1">
      <alignment horizontal="center" vertical="center" wrapText="1"/>
    </xf>
    <xf numFmtId="0" fontId="12" fillId="8" borderId="26" xfId="659" applyFont="1" applyFill="1" applyBorder="1" applyAlignment="1">
      <alignment horizontal="center" vertical="center" wrapText="1"/>
    </xf>
    <xf numFmtId="0" fontId="38" fillId="8" borderId="51" xfId="659" applyFont="1" applyFill="1" applyBorder="1" applyAlignment="1">
      <alignment horizontal="center" vertical="center" wrapText="1"/>
    </xf>
    <xf numFmtId="0" fontId="38" fillId="8" borderId="52" xfId="659" applyFont="1" applyFill="1" applyBorder="1" applyAlignment="1">
      <alignment horizontal="center" vertical="center" wrapText="1"/>
    </xf>
    <xf numFmtId="0" fontId="38" fillId="8" borderId="51" xfId="659" applyFont="1" applyFill="1" applyBorder="1" applyAlignment="1">
      <alignment horizontal="center" vertical="center"/>
    </xf>
    <xf numFmtId="0" fontId="38" fillId="2" borderId="26" xfId="659" applyFont="1" applyFill="1" applyBorder="1" applyAlignment="1">
      <alignment horizontal="center" vertical="center" wrapText="1"/>
    </xf>
    <xf numFmtId="2" fontId="14" fillId="2" borderId="3" xfId="462" applyNumberFormat="1" applyFont="1" applyFill="1" applyBorder="1" applyAlignment="1">
      <alignment horizontal="center" vertical="center" wrapText="1"/>
    </xf>
    <xf numFmtId="0" fontId="7" fillId="2" borderId="3" xfId="462" applyNumberFormat="1" applyFont="1" applyFill="1" applyBorder="1" applyAlignment="1">
      <alignment horizontal="center" vertical="center" wrapText="1"/>
    </xf>
    <xf numFmtId="0" fontId="7" fillId="2" borderId="20" xfId="462" applyNumberFormat="1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/>
    </xf>
    <xf numFmtId="0" fontId="84" fillId="7" borderId="26" xfId="0" applyFont="1" applyFill="1" applyBorder="1" applyAlignment="1" applyProtection="1">
      <alignment horizontal="center" vertical="center" wrapText="1"/>
      <protection locked="0"/>
    </xf>
    <xf numFmtId="0" fontId="86" fillId="7" borderId="3" xfId="0" applyFont="1" applyFill="1" applyBorder="1" applyAlignment="1">
      <alignment vertical="center"/>
    </xf>
    <xf numFmtId="0" fontId="86" fillId="9" borderId="23" xfId="0" applyFont="1" applyFill="1" applyBorder="1" applyAlignment="1">
      <alignment horizontal="center" vertical="center"/>
    </xf>
    <xf numFmtId="0" fontId="86" fillId="7" borderId="20" xfId="0" applyFont="1" applyFill="1" applyBorder="1" applyAlignment="1">
      <alignment horizontal="center" vertical="center"/>
    </xf>
    <xf numFmtId="0" fontId="87" fillId="9" borderId="4" xfId="0" applyFont="1" applyFill="1" applyBorder="1" applyAlignment="1">
      <alignment horizontal="center"/>
    </xf>
    <xf numFmtId="0" fontId="88" fillId="2" borderId="0" xfId="0" applyFont="1" applyFill="1"/>
    <xf numFmtId="0" fontId="89" fillId="2" borderId="0" xfId="0" applyFont="1" applyFill="1" applyProtection="1"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Protection="1">
      <protection locked="0"/>
    </xf>
    <xf numFmtId="0" fontId="88" fillId="2" borderId="0" xfId="0" applyFont="1" applyFill="1" applyProtection="1">
      <protection locked="0"/>
    </xf>
    <xf numFmtId="0" fontId="89" fillId="2" borderId="0" xfId="0" applyFont="1" applyFill="1" applyAlignment="1" applyProtection="1">
      <alignment horizontal="center"/>
      <protection locked="0"/>
    </xf>
    <xf numFmtId="0" fontId="88" fillId="0" borderId="0" xfId="0" applyFont="1" applyProtection="1">
      <protection locked="0"/>
    </xf>
    <xf numFmtId="0" fontId="88" fillId="2" borderId="0" xfId="0" applyFont="1" applyFill="1" applyProtection="1"/>
    <xf numFmtId="164" fontId="86" fillId="7" borderId="3" xfId="0" applyNumberFormat="1" applyFont="1" applyFill="1" applyBorder="1" applyAlignment="1" applyProtection="1">
      <alignment horizontal="center" vertical="center" wrapText="1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88" fillId="3" borderId="0" xfId="0" applyFont="1" applyFill="1" applyProtection="1"/>
    <xf numFmtId="0" fontId="89" fillId="2" borderId="0" xfId="0" applyFont="1" applyFill="1" applyAlignment="1" applyProtection="1">
      <alignment horizontal="center" vertical="center"/>
    </xf>
    <xf numFmtId="0" fontId="94" fillId="2" borderId="0" xfId="0" applyFont="1" applyFill="1" applyAlignment="1">
      <alignment horizontal="center" vertical="center"/>
    </xf>
    <xf numFmtId="164" fontId="95" fillId="7" borderId="3" xfId="0" applyNumberFormat="1" applyFont="1" applyFill="1" applyBorder="1" applyAlignment="1">
      <alignment horizontal="center" vertical="center" wrapText="1"/>
    </xf>
    <xf numFmtId="0" fontId="94" fillId="2" borderId="0" xfId="0" applyFont="1" applyFill="1"/>
    <xf numFmtId="0" fontId="94" fillId="0" borderId="0" xfId="0" applyFont="1" applyAlignment="1">
      <alignment horizontal="center" vertical="center"/>
    </xf>
    <xf numFmtId="0" fontId="74" fillId="2" borderId="0" xfId="0" applyFont="1" applyFill="1" applyAlignment="1" applyProtection="1">
      <alignment horizontal="left"/>
    </xf>
    <xf numFmtId="0" fontId="75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85" fillId="0" borderId="0" xfId="0" applyFont="1" applyAlignment="1" applyProtection="1">
      <alignment horizontal="left" vertical="center"/>
    </xf>
    <xf numFmtId="0" fontId="82" fillId="2" borderId="0" xfId="0" applyFont="1" applyFill="1" applyAlignment="1">
      <alignment horizontal="left" vertical="center" wrapText="1"/>
    </xf>
    <xf numFmtId="0" fontId="70" fillId="2" borderId="0" xfId="0" applyFont="1" applyFill="1" applyAlignment="1">
      <alignment horizontal="left" vertical="center"/>
    </xf>
    <xf numFmtId="0" fontId="91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6" fillId="7" borderId="3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91" fillId="2" borderId="33" xfId="0" applyFont="1" applyFill="1" applyBorder="1" applyAlignment="1" applyProtection="1">
      <alignment horizontal="center" vertical="center" wrapText="1"/>
      <protection locked="0"/>
    </xf>
    <xf numFmtId="0" fontId="91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91" fillId="2" borderId="35" xfId="0" applyFont="1" applyFill="1" applyBorder="1" applyAlignment="1" applyProtection="1">
      <alignment horizontal="center" vertical="center" wrapText="1"/>
      <protection locked="0"/>
    </xf>
    <xf numFmtId="0" fontId="86" fillId="7" borderId="22" xfId="0" applyFont="1" applyFill="1" applyBorder="1" applyAlignment="1" applyProtection="1">
      <alignment horizontal="center" vertical="center"/>
      <protection locked="0"/>
    </xf>
    <xf numFmtId="0" fontId="86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86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6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92" fillId="0" borderId="9" xfId="0" applyFont="1" applyBorder="1" applyAlignment="1" applyProtection="1">
      <alignment horizontal="center" vertical="center" wrapText="1"/>
    </xf>
    <xf numFmtId="0" fontId="92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91" fillId="2" borderId="11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6" fillId="7" borderId="20" xfId="0" applyNumberFormat="1" applyFont="1" applyFill="1" applyBorder="1" applyAlignment="1" applyProtection="1">
      <alignment horizontal="center" vertical="center" wrapText="1"/>
    </xf>
    <xf numFmtId="164" fontId="86" fillId="7" borderId="21" xfId="0" applyNumberFormat="1" applyFont="1" applyFill="1" applyBorder="1" applyAlignment="1" applyProtection="1">
      <alignment horizontal="center" vertical="center" wrapText="1"/>
    </xf>
    <xf numFmtId="0" fontId="86" fillId="7" borderId="22" xfId="0" applyFont="1" applyFill="1" applyBorder="1" applyAlignment="1" applyProtection="1">
      <alignment horizontal="center" vertical="center"/>
    </xf>
    <xf numFmtId="0" fontId="86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3" fillId="3" borderId="9" xfId="0" applyFont="1" applyFill="1" applyBorder="1" applyAlignment="1" applyProtection="1">
      <alignment horizontal="center" vertical="center" wrapText="1"/>
    </xf>
    <xf numFmtId="0" fontId="93" fillId="3" borderId="10" xfId="0" applyFont="1" applyFill="1" applyBorder="1" applyAlignment="1" applyProtection="1">
      <alignment horizontal="center" vertical="center" wrapText="1"/>
    </xf>
    <xf numFmtId="0" fontId="91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6" fillId="7" borderId="22" xfId="0" applyNumberFormat="1" applyFont="1" applyFill="1" applyBorder="1" applyAlignment="1" applyProtection="1">
      <alignment horizontal="center" vertical="center"/>
    </xf>
    <xf numFmtId="11" fontId="86" fillId="7" borderId="23" xfId="0" applyNumberFormat="1" applyFont="1" applyFill="1" applyBorder="1" applyAlignment="1" applyProtection="1">
      <alignment horizontal="center" vertical="center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92" fillId="0" borderId="9" xfId="0" applyFont="1" applyBorder="1" applyAlignment="1" applyProtection="1">
      <alignment horizontal="center" vertical="center" wrapText="1"/>
      <protection locked="0"/>
    </xf>
    <xf numFmtId="0" fontId="92" fillId="0" borderId="10" xfId="0" applyFont="1" applyBorder="1" applyAlignment="1" applyProtection="1">
      <alignment horizontal="center" vertical="center" wrapText="1"/>
      <protection locked="0"/>
    </xf>
    <xf numFmtId="0" fontId="42" fillId="12" borderId="0" xfId="0" applyFont="1" applyFill="1" applyAlignment="1" applyProtection="1">
      <alignment horizontal="center" vertical="center"/>
      <protection locked="0"/>
    </xf>
    <xf numFmtId="0" fontId="93" fillId="2" borderId="9" xfId="0" applyFont="1" applyFill="1" applyBorder="1" applyAlignment="1" applyProtection="1">
      <alignment horizontal="center" vertical="center" wrapText="1"/>
      <protection locked="0"/>
    </xf>
    <xf numFmtId="0" fontId="93" fillId="2" borderId="10" xfId="0" applyFont="1" applyFill="1" applyBorder="1" applyAlignment="1" applyProtection="1">
      <alignment horizontal="center" vertical="center" wrapText="1"/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96" fillId="2" borderId="31" xfId="0" applyFont="1" applyFill="1" applyBorder="1" applyAlignment="1">
      <alignment horizontal="center" vertical="center" wrapText="1"/>
    </xf>
    <xf numFmtId="0" fontId="96" fillId="2" borderId="47" xfId="0" applyFont="1" applyFill="1" applyBorder="1" applyAlignment="1">
      <alignment horizontal="center" vertical="center" wrapText="1"/>
    </xf>
    <xf numFmtId="0" fontId="96" fillId="2" borderId="40" xfId="0" applyFont="1" applyFill="1" applyBorder="1" applyAlignment="1">
      <alignment horizontal="center" vertical="center" wrapText="1"/>
    </xf>
    <xf numFmtId="0" fontId="96" fillId="2" borderId="41" xfId="0" applyFont="1" applyFill="1" applyBorder="1" applyAlignment="1">
      <alignment horizontal="center" vertical="center" wrapText="1"/>
    </xf>
    <xf numFmtId="0" fontId="96" fillId="2" borderId="42" xfId="0" applyFont="1" applyFill="1" applyBorder="1" applyAlignment="1">
      <alignment horizontal="center" vertical="center" wrapText="1"/>
    </xf>
    <xf numFmtId="0" fontId="96" fillId="2" borderId="48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center" vertical="center"/>
    </xf>
    <xf numFmtId="0" fontId="95" fillId="7" borderId="3" xfId="0" applyFont="1" applyFill="1" applyBorder="1" applyAlignment="1">
      <alignment horizontal="center" vertical="center"/>
    </xf>
    <xf numFmtId="0" fontId="95" fillId="7" borderId="3" xfId="0" applyNumberFormat="1" applyFont="1" applyFill="1" applyBorder="1" applyAlignment="1">
      <alignment horizontal="center" vertical="center" wrapText="1"/>
    </xf>
    <xf numFmtId="0" fontId="97" fillId="2" borderId="31" xfId="0" applyFont="1" applyFill="1" applyBorder="1" applyAlignment="1">
      <alignment horizontal="center" vertical="center" wrapText="1"/>
    </xf>
    <xf numFmtId="0" fontId="97" fillId="2" borderId="4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67" fillId="19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71" fillId="0" borderId="44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left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76200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4</xdr:col>
      <xdr:colOff>4076700</xdr:colOff>
      <xdr:row>2</xdr:row>
      <xdr:rowOff>104775</xdr:rowOff>
    </xdr:from>
    <xdr:to>
      <xdr:col>7</xdr:col>
      <xdr:colOff>1062390</xdr:colOff>
      <xdr:row>6</xdr:row>
      <xdr:rowOff>78192</xdr:rowOff>
    </xdr:to>
    <xdr:grpSp>
      <xdr:nvGrpSpPr>
        <xdr:cNvPr id="9" name="Agrupa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7569200" y="506942"/>
          <a:ext cx="2891190" cy="777750"/>
          <a:chOff x="0" y="0"/>
          <a:chExt cx="3044914" cy="610870"/>
        </a:xfrm>
      </xdr:grpSpPr>
      <xdr:pic>
        <xdr:nvPicPr>
          <xdr:cNvPr id="11" name="Imagen 10" descr="Macintosh HD:Users:Giselle:Desktop:1080px-UNITAR_logo.svg.pn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44525" cy="61087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 descr="Macintosh HD:Users:Giselle:Desktop:global-environmental-facility.gif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8108" y="633"/>
            <a:ext cx="1106806" cy="61023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Imagen 12" descr="Macintosh HD:Users:Giselle:Desktop:unep.png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7339" y="633"/>
            <a:ext cx="712470" cy="61023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5</xdr:col>
      <xdr:colOff>232834</xdr:colOff>
      <xdr:row>6</xdr:row>
      <xdr:rowOff>190499</xdr:rowOff>
    </xdr:from>
    <xdr:to>
      <xdr:col>7</xdr:col>
      <xdr:colOff>772337</xdr:colOff>
      <xdr:row>7</xdr:row>
      <xdr:rowOff>344793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1396999"/>
          <a:ext cx="2359836" cy="450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2"/>
  <sheetViews>
    <sheetView tabSelected="1" zoomScale="90" zoomScaleNormal="90" workbookViewId="0">
      <selection activeCell="H9" sqref="H9"/>
    </sheetView>
  </sheetViews>
  <sheetFormatPr baseColWidth="10" defaultColWidth="10.88671875" defaultRowHeight="15.75" x14ac:dyDescent="0.25"/>
  <cols>
    <col min="1" max="1" width="5.33203125" style="246" customWidth="1"/>
    <col min="2" max="3" width="10.88671875" style="246"/>
    <col min="4" max="4" width="13.6640625" style="245" customWidth="1"/>
    <col min="5" max="5" width="47.6640625" style="245" customWidth="1"/>
    <col min="6" max="7" width="10.6640625" style="156"/>
    <col min="8" max="8" width="55.5546875" style="156" customWidth="1"/>
    <col min="9" max="16384" width="10.88671875" style="246"/>
  </cols>
  <sheetData>
    <row r="1" spans="1:5" s="156" customFormat="1" x14ac:dyDescent="0.25">
      <c r="D1" s="245"/>
      <c r="E1" s="245"/>
    </row>
    <row r="2" spans="1:5" ht="15.95" customHeight="1" x14ac:dyDescent="0.25">
      <c r="A2" s="156"/>
      <c r="B2" s="300" t="s">
        <v>150</v>
      </c>
      <c r="C2" s="300"/>
      <c r="D2" s="300"/>
      <c r="E2" s="300"/>
    </row>
    <row r="3" spans="1:5" s="156" customFormat="1" ht="15.95" customHeight="1" x14ac:dyDescent="0.25">
      <c r="B3" s="300"/>
      <c r="C3" s="300"/>
      <c r="D3" s="300"/>
      <c r="E3" s="300"/>
    </row>
    <row r="4" spans="1:5" s="156" customFormat="1" ht="15.95" customHeight="1" x14ac:dyDescent="0.25">
      <c r="B4" s="301" t="s">
        <v>140</v>
      </c>
      <c r="C4" s="301"/>
      <c r="D4" s="301"/>
      <c r="E4" s="301"/>
    </row>
    <row r="5" spans="1:5" s="156" customFormat="1" ht="15.95" customHeight="1" x14ac:dyDescent="0.25">
      <c r="B5" s="301"/>
      <c r="C5" s="301"/>
      <c r="D5" s="301"/>
      <c r="E5" s="301"/>
    </row>
    <row r="6" spans="1:5" s="156" customFormat="1" ht="15.95" customHeight="1" x14ac:dyDescent="0.25">
      <c r="B6" s="301"/>
      <c r="C6" s="301"/>
      <c r="D6" s="301"/>
      <c r="E6" s="301"/>
    </row>
    <row r="7" spans="1:5" s="156" customFormat="1" ht="23.25" customHeight="1" x14ac:dyDescent="0.25">
      <c r="B7" s="301" t="s">
        <v>143</v>
      </c>
      <c r="C7" s="301"/>
      <c r="D7" s="301"/>
      <c r="E7" s="301"/>
    </row>
    <row r="8" spans="1:5" s="156" customFormat="1" ht="40.5" customHeight="1" x14ac:dyDescent="0.25">
      <c r="B8" s="301"/>
      <c r="C8" s="301"/>
      <c r="D8" s="301"/>
      <c r="E8" s="301"/>
    </row>
    <row r="9" spans="1:5" s="156" customFormat="1" x14ac:dyDescent="0.25">
      <c r="D9" s="296" t="s">
        <v>131</v>
      </c>
      <c r="E9" s="296"/>
    </row>
    <row r="10" spans="1:5" s="156" customFormat="1" x14ac:dyDescent="0.25">
      <c r="D10" s="296"/>
      <c r="E10" s="296"/>
    </row>
    <row r="11" spans="1:5" s="156" customFormat="1" x14ac:dyDescent="0.25">
      <c r="D11" s="297"/>
      <c r="E11" s="297"/>
    </row>
    <row r="12" spans="1:5" s="156" customFormat="1" ht="33" customHeight="1" x14ac:dyDescent="0.25">
      <c r="B12" s="247" t="s">
        <v>55</v>
      </c>
      <c r="D12" s="272" t="s">
        <v>62</v>
      </c>
      <c r="E12" s="272" t="s">
        <v>53</v>
      </c>
    </row>
    <row r="13" spans="1:5" s="156" customFormat="1" x14ac:dyDescent="0.25">
      <c r="D13" s="254" t="s">
        <v>18</v>
      </c>
      <c r="E13" s="255" t="s">
        <v>83</v>
      </c>
    </row>
    <row r="14" spans="1:5" s="156" customFormat="1" x14ac:dyDescent="0.25">
      <c r="D14" s="254" t="s">
        <v>19</v>
      </c>
      <c r="E14" s="256" t="s">
        <v>64</v>
      </c>
    </row>
    <row r="15" spans="1:5" s="156" customFormat="1" ht="30" x14ac:dyDescent="0.25">
      <c r="D15" s="254" t="s">
        <v>148</v>
      </c>
      <c r="E15" s="256" t="s">
        <v>144</v>
      </c>
    </row>
    <row r="16" spans="1:5" s="156" customFormat="1" ht="30.95" customHeight="1" x14ac:dyDescent="0.25">
      <c r="D16" s="254" t="s">
        <v>147</v>
      </c>
      <c r="E16" s="256" t="s">
        <v>145</v>
      </c>
    </row>
    <row r="17" spans="2:5" s="156" customFormat="1" x14ac:dyDescent="0.25">
      <c r="D17" s="254" t="s">
        <v>20</v>
      </c>
      <c r="E17" s="257" t="s">
        <v>146</v>
      </c>
    </row>
    <row r="18" spans="2:5" s="156" customFormat="1" x14ac:dyDescent="0.25">
      <c r="D18" s="245"/>
      <c r="E18" s="245"/>
    </row>
    <row r="19" spans="2:5" s="156" customFormat="1" x14ac:dyDescent="0.25">
      <c r="D19" s="298" t="s">
        <v>54</v>
      </c>
      <c r="E19" s="299"/>
    </row>
    <row r="20" spans="2:5" s="156" customFormat="1" x14ac:dyDescent="0.25">
      <c r="D20" s="299"/>
      <c r="E20" s="299"/>
    </row>
    <row r="21" spans="2:5" s="156" customFormat="1" ht="72.95" customHeight="1" x14ac:dyDescent="0.45">
      <c r="D21" s="248">
        <v>1</v>
      </c>
      <c r="E21" s="249" t="s">
        <v>149</v>
      </c>
    </row>
    <row r="22" spans="2:5" s="156" customFormat="1" ht="99" customHeight="1" x14ac:dyDescent="0.45">
      <c r="D22" s="248">
        <v>2</v>
      </c>
      <c r="E22" s="249" t="s">
        <v>84</v>
      </c>
    </row>
    <row r="23" spans="2:5" s="156" customFormat="1" ht="45" customHeight="1" x14ac:dyDescent="0.45">
      <c r="D23" s="250">
        <v>3</v>
      </c>
      <c r="E23" s="251" t="s">
        <v>63</v>
      </c>
    </row>
    <row r="24" spans="2:5" s="156" customFormat="1" x14ac:dyDescent="0.25">
      <c r="D24" s="245"/>
      <c r="E24" s="245"/>
    </row>
    <row r="25" spans="2:5" s="156" customFormat="1" ht="15" customHeight="1" x14ac:dyDescent="0.25">
      <c r="D25" s="245"/>
      <c r="E25" s="245"/>
    </row>
    <row r="26" spans="2:5" s="156" customFormat="1" ht="15" customHeight="1" x14ac:dyDescent="0.25">
      <c r="B26" s="295" t="s">
        <v>142</v>
      </c>
      <c r="C26" s="295"/>
      <c r="D26" s="295"/>
      <c r="E26" s="295"/>
    </row>
    <row r="27" spans="2:5" s="156" customFormat="1" ht="15" customHeight="1" x14ac:dyDescent="0.25">
      <c r="B27" s="295"/>
      <c r="C27" s="295"/>
      <c r="D27" s="295"/>
      <c r="E27" s="295"/>
    </row>
    <row r="28" spans="2:5" s="156" customFormat="1" ht="15" customHeight="1" x14ac:dyDescent="0.25">
      <c r="B28" s="295"/>
      <c r="C28" s="295"/>
      <c r="D28" s="295"/>
      <c r="E28" s="295"/>
    </row>
    <row r="29" spans="2:5" s="156" customFormat="1" x14ac:dyDescent="0.25">
      <c r="D29" s="293" t="s">
        <v>54</v>
      </c>
      <c r="E29" s="294"/>
    </row>
    <row r="30" spans="2:5" s="156" customFormat="1" x14ac:dyDescent="0.25">
      <c r="D30" s="294"/>
      <c r="E30" s="294"/>
    </row>
    <row r="31" spans="2:5" s="156" customFormat="1" ht="60.95" customHeight="1" x14ac:dyDescent="0.45">
      <c r="D31" s="252">
        <v>1</v>
      </c>
      <c r="E31" s="253" t="s">
        <v>132</v>
      </c>
    </row>
    <row r="32" spans="2:5" s="156" customFormat="1" ht="41.25" customHeight="1" x14ac:dyDescent="0.45">
      <c r="D32" s="250">
        <v>2</v>
      </c>
      <c r="E32" s="251" t="s">
        <v>63</v>
      </c>
    </row>
    <row r="33" spans="2:5" s="156" customFormat="1" ht="96.75" customHeight="1" x14ac:dyDescent="0.45">
      <c r="D33" s="250">
        <v>3</v>
      </c>
      <c r="E33" s="251" t="s">
        <v>151</v>
      </c>
    </row>
    <row r="34" spans="2:5" s="156" customFormat="1" x14ac:dyDescent="0.25">
      <c r="D34" s="245"/>
      <c r="E34" s="245"/>
    </row>
    <row r="35" spans="2:5" s="156" customFormat="1" x14ac:dyDescent="0.25">
      <c r="D35" s="245"/>
      <c r="E35" s="245"/>
    </row>
    <row r="36" spans="2:5" s="156" customFormat="1" x14ac:dyDescent="0.25">
      <c r="B36" s="258"/>
      <c r="C36" s="258"/>
      <c r="D36" s="258"/>
      <c r="E36" s="245"/>
    </row>
    <row r="37" spans="2:5" s="156" customFormat="1" x14ac:dyDescent="0.25">
      <c r="B37" s="258"/>
      <c r="C37" s="258"/>
      <c r="D37" s="258"/>
      <c r="E37" s="245"/>
    </row>
    <row r="38" spans="2:5" s="156" customFormat="1" x14ac:dyDescent="0.25">
      <c r="B38" s="245"/>
      <c r="C38" s="245"/>
      <c r="D38" s="245"/>
      <c r="E38" s="245"/>
    </row>
    <row r="39" spans="2:5" s="156" customFormat="1" x14ac:dyDescent="0.25">
      <c r="D39" s="245"/>
      <c r="E39" s="245"/>
    </row>
    <row r="40" spans="2:5" s="156" customFormat="1" x14ac:dyDescent="0.25">
      <c r="D40" s="245"/>
      <c r="E40" s="245"/>
    </row>
    <row r="41" spans="2:5" s="156" customFormat="1" x14ac:dyDescent="0.25">
      <c r="D41" s="245"/>
      <c r="E41" s="245"/>
    </row>
    <row r="42" spans="2:5" s="156" customFormat="1" x14ac:dyDescent="0.25">
      <c r="D42" s="245"/>
      <c r="E42" s="245"/>
    </row>
    <row r="43" spans="2:5" s="156" customFormat="1" x14ac:dyDescent="0.25">
      <c r="D43" s="245"/>
      <c r="E43" s="245"/>
    </row>
    <row r="44" spans="2:5" s="156" customFormat="1" x14ac:dyDescent="0.25">
      <c r="D44" s="245"/>
      <c r="E44" s="245"/>
    </row>
    <row r="45" spans="2:5" s="156" customFormat="1" x14ac:dyDescent="0.25">
      <c r="D45" s="245"/>
      <c r="E45" s="245"/>
    </row>
    <row r="46" spans="2:5" s="156" customFormat="1" x14ac:dyDescent="0.25">
      <c r="D46" s="245"/>
      <c r="E46" s="245"/>
    </row>
    <row r="47" spans="2:5" s="156" customFormat="1" x14ac:dyDescent="0.25">
      <c r="D47" s="245"/>
      <c r="E47" s="245"/>
    </row>
    <row r="48" spans="2:5" s="156" customFormat="1" x14ac:dyDescent="0.25">
      <c r="D48" s="245"/>
      <c r="E48" s="245"/>
    </row>
    <row r="49" spans="4:5" s="156" customFormat="1" x14ac:dyDescent="0.25">
      <c r="D49" s="245"/>
      <c r="E49" s="245"/>
    </row>
    <row r="50" spans="4:5" s="156" customFormat="1" x14ac:dyDescent="0.25">
      <c r="D50" s="245"/>
      <c r="E50" s="245"/>
    </row>
    <row r="51" spans="4:5" s="156" customFormat="1" x14ac:dyDescent="0.25">
      <c r="D51" s="245"/>
      <c r="E51" s="245"/>
    </row>
    <row r="52" spans="4:5" s="156" customFormat="1" x14ac:dyDescent="0.25">
      <c r="D52" s="245"/>
      <c r="E52" s="245"/>
    </row>
    <row r="53" spans="4:5" s="156" customFormat="1" x14ac:dyDescent="0.25">
      <c r="D53" s="245"/>
      <c r="E53" s="245"/>
    </row>
    <row r="54" spans="4:5" s="156" customFormat="1" x14ac:dyDescent="0.25">
      <c r="D54" s="245"/>
      <c r="E54" s="245"/>
    </row>
    <row r="55" spans="4:5" s="156" customFormat="1" x14ac:dyDescent="0.25">
      <c r="D55" s="245"/>
      <c r="E55" s="245"/>
    </row>
    <row r="56" spans="4:5" s="156" customFormat="1" x14ac:dyDescent="0.25">
      <c r="D56" s="245"/>
      <c r="E56" s="245"/>
    </row>
    <row r="57" spans="4:5" s="156" customFormat="1" x14ac:dyDescent="0.25">
      <c r="D57" s="245"/>
      <c r="E57" s="245"/>
    </row>
    <row r="58" spans="4:5" s="156" customFormat="1" x14ac:dyDescent="0.25">
      <c r="D58" s="245"/>
      <c r="E58" s="245"/>
    </row>
    <row r="59" spans="4:5" s="156" customFormat="1" x14ac:dyDescent="0.25">
      <c r="D59" s="245"/>
      <c r="E59" s="245"/>
    </row>
    <row r="60" spans="4:5" s="156" customFormat="1" x14ac:dyDescent="0.25">
      <c r="D60" s="245"/>
      <c r="E60" s="245"/>
    </row>
    <row r="61" spans="4:5" s="156" customFormat="1" x14ac:dyDescent="0.25">
      <c r="D61" s="245"/>
      <c r="E61" s="245"/>
    </row>
    <row r="62" spans="4:5" s="156" customFormat="1" x14ac:dyDescent="0.25">
      <c r="D62" s="245"/>
      <c r="E62" s="245"/>
    </row>
  </sheetData>
  <sheetProtection formatCells="0" formatColumns="0" formatRows="0" insertColumns="0" insertRows="0" insertHyperlinks="0" deleteColumns="0" deleteRows="0" sort="0" autoFilter="0" pivotTables="0"/>
  <mergeCells count="7">
    <mergeCell ref="D29:E30"/>
    <mergeCell ref="B26:E28"/>
    <mergeCell ref="D9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:C5"/>
    </sheetView>
  </sheetViews>
  <sheetFormatPr baseColWidth="10" defaultColWidth="10.6640625" defaultRowHeight="15.75" x14ac:dyDescent="0.25"/>
  <cols>
    <col min="1" max="2" width="10.6640625" style="1"/>
    <col min="3" max="5" width="17.33203125" style="1" customWidth="1"/>
    <col min="6" max="16384" width="10.6640625" style="1"/>
  </cols>
  <sheetData>
    <row r="2" spans="2:5" ht="15" customHeight="1" x14ac:dyDescent="0.25">
      <c r="B2" s="302" t="s">
        <v>133</v>
      </c>
      <c r="C2" s="302"/>
    </row>
    <row r="3" spans="2:5" ht="15" customHeight="1" x14ac:dyDescent="0.25">
      <c r="B3" s="302"/>
      <c r="C3" s="302"/>
    </row>
    <row r="4" spans="2:5" ht="15" customHeight="1" x14ac:dyDescent="0.25">
      <c r="B4" s="302"/>
      <c r="C4" s="302"/>
      <c r="D4" s="37"/>
    </row>
    <row r="5" spans="2:5" ht="15" customHeight="1" x14ac:dyDescent="0.25">
      <c r="B5" s="302"/>
      <c r="C5" s="302"/>
      <c r="D5" s="37"/>
    </row>
    <row r="6" spans="2:5" ht="37.700000000000003" customHeight="1" x14ac:dyDescent="0.25">
      <c r="D6" s="38" t="s">
        <v>122</v>
      </c>
    </row>
    <row r="7" spans="2:5" s="277" customFormat="1" x14ac:dyDescent="0.25">
      <c r="B7" s="273" t="s">
        <v>152</v>
      </c>
      <c r="C7" s="274" t="s">
        <v>134</v>
      </c>
      <c r="D7" s="275" t="s">
        <v>135</v>
      </c>
      <c r="E7" s="276" t="s">
        <v>141</v>
      </c>
    </row>
    <row r="8" spans="2:5" x14ac:dyDescent="0.25">
      <c r="B8" s="6" t="s">
        <v>21</v>
      </c>
      <c r="C8" s="269">
        <f>+'Combustibles sólidos'!D16+'Combustibles gaseosos'!D16+'Combustibles gaseosos'!E16+'Combustibles pesados'!D17+'Combustibles pesados'!E17+'Combustibles líquidos ligeros'!D17+'Combustibles líquidos ligeros'!E17+Biomasa!D16+Biomasa!E16</f>
        <v>0</v>
      </c>
      <c r="D8" s="270">
        <f>+'Pompas fúnebres y actividades '!D16</f>
        <v>0</v>
      </c>
      <c r="E8" s="271">
        <f>C8+D8</f>
        <v>0</v>
      </c>
    </row>
    <row r="9" spans="2:5" x14ac:dyDescent="0.25">
      <c r="B9" s="7" t="s">
        <v>42</v>
      </c>
      <c r="C9" s="269">
        <f>+'Combustibles sólidos'!D17+'Combustibles gaseosos'!D17+'Combustibles gaseosos'!E17+'Combustibles pesados'!D18+'Combustibles pesados'!E18+'Combustibles líquidos ligeros'!D18+'Combustibles líquidos ligeros'!E18+Biomasa!D17+Biomasa!E17</f>
        <v>0</v>
      </c>
      <c r="D9" s="270">
        <f>+'Pompas fúnebres y actividades '!D17</f>
        <v>0</v>
      </c>
      <c r="E9" s="271">
        <f t="shared" ref="E9:E31" si="0">C9+D9</f>
        <v>0</v>
      </c>
    </row>
    <row r="10" spans="2:5" x14ac:dyDescent="0.25">
      <c r="B10" s="7" t="s">
        <v>43</v>
      </c>
      <c r="C10" s="269">
        <f>+'Combustibles sólidos'!D18+'Combustibles gaseosos'!D18+'Combustibles gaseosos'!E18+'Combustibles pesados'!D19+'Combustibles pesados'!E19+'Combustibles líquidos ligeros'!D19+'Combustibles líquidos ligeros'!E19+Biomasa!D18+Biomasa!E18</f>
        <v>0</v>
      </c>
      <c r="D10" s="270">
        <f>+'Pompas fúnebres y actividades '!D18</f>
        <v>0</v>
      </c>
      <c r="E10" s="271">
        <f t="shared" si="0"/>
        <v>0</v>
      </c>
    </row>
    <row r="11" spans="2:5" x14ac:dyDescent="0.25">
      <c r="B11" s="8" t="s">
        <v>22</v>
      </c>
      <c r="C11" s="269">
        <f>+'Combustibles gaseosos'!D19+'Combustibles gaseosos'!E19+'Combustibles pesados'!D20+'Combustibles pesados'!E20+'Combustibles líquidos ligeros'!D20+'Combustibles líquidos ligeros'!E20+Biomasa!D19+Biomasa!E19</f>
        <v>0</v>
      </c>
      <c r="D11" s="270" t="str">
        <f>+'Pompas fúnebres y actividades '!D19</f>
        <v>ND</v>
      </c>
      <c r="E11" s="271">
        <f>C11</f>
        <v>0</v>
      </c>
    </row>
    <row r="12" spans="2:5" x14ac:dyDescent="0.25">
      <c r="B12" s="7" t="s">
        <v>1</v>
      </c>
      <c r="C12" s="269">
        <f>+'Combustibles sólidos'!D20+'Combustibles gaseosos'!D20+'Combustibles gaseosos'!E20+'Combustibles pesados'!D21+'Combustibles pesados'!E21+'Combustibles líquidos ligeros'!D21+'Combustibles líquidos ligeros'!E21+Biomasa!D20+Biomasa!E20</f>
        <v>0</v>
      </c>
      <c r="D12" s="270">
        <f>+'Pompas fúnebres y actividades '!D20</f>
        <v>0</v>
      </c>
      <c r="E12" s="271">
        <f t="shared" si="0"/>
        <v>0</v>
      </c>
    </row>
    <row r="13" spans="2:5" x14ac:dyDescent="0.25">
      <c r="B13" s="8" t="s">
        <v>44</v>
      </c>
      <c r="C13" s="269">
        <f>+'Combustibles gaseosos'!E21+'Combustibles pesados'!E22+'Combustibles líquidos ligeros'!E22+Biomasa!D21+Biomasa!E21</f>
        <v>0</v>
      </c>
      <c r="D13" s="270" t="str">
        <f>+'Pompas fúnebres y actividades '!D21</f>
        <v>ND</v>
      </c>
      <c r="E13" s="271">
        <f>C13</f>
        <v>0</v>
      </c>
    </row>
    <row r="14" spans="2:5" x14ac:dyDescent="0.25">
      <c r="B14" s="7" t="s">
        <v>3</v>
      </c>
      <c r="C14" s="269">
        <f>+'Combustibles gaseosos'!E21+'Combustibles pesados'!E22+'Combustibles líquidos ligeros'!E22+Biomasa!D21+Biomasa!E21</f>
        <v>0</v>
      </c>
      <c r="D14" s="270">
        <f>+'Pompas fúnebres y actividades '!D22</f>
        <v>0</v>
      </c>
      <c r="E14" s="271">
        <f t="shared" si="0"/>
        <v>0</v>
      </c>
    </row>
    <row r="15" spans="2:5" x14ac:dyDescent="0.25">
      <c r="B15" s="7" t="s">
        <v>6</v>
      </c>
      <c r="C15" s="269">
        <f>+'Combustibles sólidos'!D23+'Combustibles gaseosos'!D23+'Combustibles gaseosos'!E23+'Combustibles pesados'!D24+'Combustibles pesados'!E24+'Combustibles líquidos ligeros'!D24+'Combustibles líquidos ligeros'!E24+Biomasa!D23+Biomasa!E23</f>
        <v>0</v>
      </c>
      <c r="D15" s="270">
        <f>+'Pompas fúnebres y actividades '!D23</f>
        <v>0</v>
      </c>
      <c r="E15" s="271">
        <f t="shared" si="0"/>
        <v>0</v>
      </c>
    </row>
    <row r="16" spans="2:5" x14ac:dyDescent="0.25">
      <c r="B16" s="8" t="s">
        <v>45</v>
      </c>
      <c r="C16" s="269">
        <f>+'Combustibles líquidos ligeros'!E25</f>
        <v>0</v>
      </c>
      <c r="D16" s="270" t="str">
        <f>+'Pompas fúnebres y actividades '!D24</f>
        <v>ND</v>
      </c>
      <c r="E16" s="271">
        <f>C16</f>
        <v>0</v>
      </c>
    </row>
    <row r="17" spans="2:5" x14ac:dyDescent="0.25">
      <c r="B17" s="8" t="s">
        <v>46</v>
      </c>
      <c r="C17" s="269">
        <f>+'Combustibles líquidos ligeros'!E26</f>
        <v>0</v>
      </c>
      <c r="D17" s="270" t="str">
        <f>+'Pompas fúnebres y actividades '!D25</f>
        <v>ND</v>
      </c>
      <c r="E17" s="271">
        <f>C17</f>
        <v>0</v>
      </c>
    </row>
    <row r="18" spans="2:5" x14ac:dyDescent="0.25">
      <c r="B18" s="8" t="s">
        <v>47</v>
      </c>
      <c r="C18" s="269">
        <f>+'Combustibles líquidos ligeros'!E27</f>
        <v>0</v>
      </c>
      <c r="D18" s="270" t="str">
        <f>+'Pompas fúnebres y actividades '!D26</f>
        <v>ND</v>
      </c>
      <c r="E18" s="271">
        <f>C18</f>
        <v>0</v>
      </c>
    </row>
    <row r="19" spans="2:5" x14ac:dyDescent="0.25">
      <c r="B19" s="7" t="s">
        <v>4</v>
      </c>
      <c r="C19" s="269">
        <f>+'Combustibles sólidos'!D27+'Combustibles gaseosos'!D27+'Combustibles gaseosos'!E27+'Combustibles pesados'!D28+'Combustibles pesados'!E28+'Combustibles líquidos ligeros'!D28+'Combustibles líquidos ligeros'!E28+Biomasa!D27+Biomasa!E27</f>
        <v>0</v>
      </c>
      <c r="D19" s="270">
        <f>+'Pompas fúnebres y actividades '!D27</f>
        <v>0</v>
      </c>
      <c r="E19" s="271">
        <f t="shared" si="0"/>
        <v>0</v>
      </c>
    </row>
    <row r="20" spans="2:5" x14ac:dyDescent="0.25">
      <c r="B20" s="7" t="s">
        <v>7</v>
      </c>
      <c r="C20" s="269">
        <f>+'Combustibles sólidos'!D28+'Combustibles gaseosos'!D28+'Combustibles gaseosos'!E28+'Combustibles pesados'!D29+'Combustibles pesados'!E29+'Combustibles líquidos ligeros'!D29+'Combustibles líquidos ligeros'!E29+Biomasa!D28+Biomasa!E28</f>
        <v>0</v>
      </c>
      <c r="D20" s="270">
        <f>+'Pompas fúnebres y actividades '!D28</f>
        <v>0</v>
      </c>
      <c r="E20" s="271">
        <f t="shared" si="0"/>
        <v>0</v>
      </c>
    </row>
    <row r="21" spans="2:5" x14ac:dyDescent="0.25">
      <c r="B21" s="7" t="s">
        <v>8</v>
      </c>
      <c r="C21" s="269">
        <f>+'Combustibles sólidos'!D29+'Combustibles gaseosos'!D29+'Combustibles pesados'!D30+'Combustibles líquidos ligeros'!D30+'Combustibles líquidos ligeros'!E30+Biomasa!D29+Biomasa!E29</f>
        <v>0</v>
      </c>
      <c r="D21" s="270">
        <f>+'Pompas fúnebres y actividades '!D29</f>
        <v>0</v>
      </c>
      <c r="E21" s="271">
        <f t="shared" si="0"/>
        <v>0</v>
      </c>
    </row>
    <row r="22" spans="2:5" x14ac:dyDescent="0.25">
      <c r="B22" s="7" t="s">
        <v>2</v>
      </c>
      <c r="C22" s="269">
        <f>+'Combustibles sólidos'!D30+'Combustibles gaseosos'!D30+'Combustibles gaseosos'!E30+'Combustibles pesados'!D31+'Combustibles pesados'!E31+'Combustibles líquidos ligeros'!D31+'Combustibles líquidos ligeros'!E31+Biomasa!D30+Biomasa!E30</f>
        <v>0</v>
      </c>
      <c r="D22" s="270">
        <f>+'Pompas fúnebres y actividades '!D30</f>
        <v>0</v>
      </c>
      <c r="E22" s="271">
        <f t="shared" si="0"/>
        <v>0</v>
      </c>
    </row>
    <row r="23" spans="2:5" x14ac:dyDescent="0.25">
      <c r="B23" s="9" t="s">
        <v>39</v>
      </c>
      <c r="C23" s="269">
        <f>+'Combustibles sólidos'!D31+'Combustibles gaseosos'!D31+'Combustibles gaseosos'!E31+'Combustibles pesados'!D32+'Combustibles pesados'!E32+'Combustibles líquidos ligeros'!D32+'Combustibles líquidos ligeros'!E32+Biomasa!D31+Biomasa!E31</f>
        <v>0</v>
      </c>
      <c r="D23" s="270" t="str">
        <f>+'Pompas fúnebres y actividades '!D31</f>
        <v>ND</v>
      </c>
      <c r="E23" s="271">
        <f>C23</f>
        <v>0</v>
      </c>
    </row>
    <row r="24" spans="2:5" x14ac:dyDescent="0.25">
      <c r="B24" s="7" t="s">
        <v>0</v>
      </c>
      <c r="C24" s="269">
        <f>+'Combustibles sólidos'!D32+'Combustibles gaseosos'!D32+'Combustibles gaseosos'!E32+'Combustibles pesados'!D33+'Combustibles pesados'!E33+'Combustibles líquidos ligeros'!D33+'Combustibles líquidos ligeros'!E33+Biomasa!D32+Biomasa!E32</f>
        <v>0</v>
      </c>
      <c r="D24" s="270">
        <f>+'Pompas fúnebres y actividades '!D32</f>
        <v>0</v>
      </c>
      <c r="E24" s="271">
        <f t="shared" si="0"/>
        <v>0</v>
      </c>
    </row>
    <row r="25" spans="2:5" x14ac:dyDescent="0.25">
      <c r="B25" s="9" t="s">
        <v>40</v>
      </c>
      <c r="C25" s="269">
        <f>+'Combustibles sólidos'!D33+'Combustibles gaseosos'!D33+'Combustibles gaseosos'!E33+'Combustibles pesados'!D34+'Combustibles pesados'!E34+'Combustibles líquidos ligeros'!D34+'Combustibles líquidos ligeros'!E34+Biomasa!D33+Biomasa!E33</f>
        <v>0</v>
      </c>
      <c r="D25" s="270" t="str">
        <f>+'Pompas fúnebres y actividades '!D33</f>
        <v>ND</v>
      </c>
      <c r="E25" s="271">
        <f>C25</f>
        <v>0</v>
      </c>
    </row>
    <row r="26" spans="2:5" x14ac:dyDescent="0.25">
      <c r="B26" s="9" t="s">
        <v>41</v>
      </c>
      <c r="C26" s="269">
        <f>+'Combustibles sólidos'!D34+'Combustibles gaseosos'!D34+'Combustibles gaseosos'!E34+'Combustibles pesados'!D35+'Combustibles pesados'!E35+'Combustibles líquidos ligeros'!D35+'Combustibles líquidos ligeros'!E35+Biomasa!D34+Biomasa!E34</f>
        <v>0</v>
      </c>
      <c r="D26" s="270" t="str">
        <f>+'Pompas fúnebres y actividades '!D34</f>
        <v>ND</v>
      </c>
      <c r="E26" s="271">
        <f>C26</f>
        <v>0</v>
      </c>
    </row>
    <row r="27" spans="2:5" x14ac:dyDescent="0.25">
      <c r="B27" s="7" t="s">
        <v>23</v>
      </c>
      <c r="C27" s="269">
        <f>+'Combustibles sólidos'!D35+'Combustibles gaseosos'!D35+'Combustibles gaseosos'!E35+'Combustibles pesados'!D36+'Combustibles pesados'!E36+'Combustibles líquidos ligeros'!D36+Biomasa!D35</f>
        <v>0</v>
      </c>
      <c r="D27" s="270">
        <f>+'Pompas fúnebres y actividades '!D35</f>
        <v>0</v>
      </c>
      <c r="E27" s="271">
        <f t="shared" si="0"/>
        <v>0</v>
      </c>
    </row>
    <row r="28" spans="2:5" x14ac:dyDescent="0.25">
      <c r="B28" s="7" t="s">
        <v>5</v>
      </c>
      <c r="C28" s="269">
        <f>+'Combustibles sólidos'!D36+'Combustibles gaseosos'!D36+'Combustibles gaseosos'!E36+'Combustibles pesados'!D37+'Combustibles pesados'!E37+'Combustibles líquidos ligeros'!D37+'Combustibles líquidos ligeros'!E37+Biomasa!D36+Biomasa!E36</f>
        <v>0</v>
      </c>
      <c r="D28" s="270">
        <f>+'Pompas fúnebres y actividades '!D36</f>
        <v>0</v>
      </c>
      <c r="E28" s="271">
        <f t="shared" si="0"/>
        <v>0</v>
      </c>
    </row>
    <row r="29" spans="2:5" x14ac:dyDescent="0.25">
      <c r="B29" s="7" t="s">
        <v>11</v>
      </c>
      <c r="C29" s="269">
        <f>+'Combustibles sólidos'!D37+'Combustibles líquidos ligeros'!D38+Biomasa!D37+Biomasa!E37</f>
        <v>0</v>
      </c>
      <c r="D29" s="270">
        <f>+'Pompas fúnebres y actividades '!D37</f>
        <v>0</v>
      </c>
      <c r="E29" s="271">
        <f t="shared" si="0"/>
        <v>0</v>
      </c>
    </row>
    <row r="30" spans="2:5" x14ac:dyDescent="0.25">
      <c r="B30" s="7" t="s">
        <v>10</v>
      </c>
      <c r="C30" s="269">
        <f>+'Combustibles sólidos'!D38+'Combustibles gaseosos'!D38+'Combustibles gaseosos'!E38+'Combustibles pesados'!D39+'Combustibles pesados'!E39+'Combustibles líquidos ligeros'!D39+Biomasa!D38</f>
        <v>0</v>
      </c>
      <c r="D30" s="270">
        <f>+'Pompas fúnebres y actividades '!D38</f>
        <v>0</v>
      </c>
      <c r="E30" s="271">
        <f t="shared" si="0"/>
        <v>0</v>
      </c>
    </row>
    <row r="31" spans="2:5" x14ac:dyDescent="0.25">
      <c r="B31" s="7" t="s">
        <v>9</v>
      </c>
      <c r="C31" s="269">
        <f>+'Combustibles sólidos'!D39+Biomasa!D39</f>
        <v>0</v>
      </c>
      <c r="D31" s="270">
        <f>+'Pompas fúnebres y actividades '!D39</f>
        <v>0</v>
      </c>
      <c r="E31" s="271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C5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2"/>
  <sheetViews>
    <sheetView showGridLines="0" zoomScaleNormal="100" workbookViewId="0">
      <selection activeCell="E8" sqref="E8:G8"/>
    </sheetView>
  </sheetViews>
  <sheetFormatPr baseColWidth="10" defaultColWidth="10.88671875" defaultRowHeight="15.75" x14ac:dyDescent="0.25"/>
  <cols>
    <col min="1" max="2" width="4" style="39" customWidth="1"/>
    <col min="3" max="3" width="12.109375" style="40" customWidth="1"/>
    <col min="4" max="4" width="14" style="41" customWidth="1"/>
    <col min="5" max="5" width="15.44140625" style="41" customWidth="1"/>
    <col min="6" max="8" width="12.109375" style="41" customWidth="1"/>
    <col min="9" max="9" width="10.88671875" style="41" customWidth="1"/>
    <col min="10" max="10" width="12.109375" style="41" customWidth="1"/>
    <col min="11" max="11" width="12.109375" style="42" customWidth="1"/>
    <col min="12" max="13" width="4" style="43" customWidth="1"/>
    <col min="14" max="14" width="12.109375" style="44" customWidth="1"/>
    <col min="15" max="15" width="6" style="43" customWidth="1"/>
    <col min="16" max="54" width="10.6640625" style="46" customWidth="1"/>
    <col min="55" max="16384" width="10.88671875" style="47"/>
  </cols>
  <sheetData>
    <row r="1" spans="1:15" ht="20.100000000000001" customHeight="1" x14ac:dyDescent="0.25"/>
    <row r="2" spans="1:15" ht="20.100000000000001" customHeight="1" x14ac:dyDescent="0.25">
      <c r="A2" s="304" t="s">
        <v>70</v>
      </c>
      <c r="B2" s="304"/>
      <c r="C2" s="304"/>
      <c r="D2" s="304"/>
      <c r="E2" s="304"/>
      <c r="F2" s="48"/>
      <c r="G2" s="48"/>
      <c r="H2" s="48"/>
      <c r="I2" s="48"/>
    </row>
    <row r="3" spans="1:15" ht="20.100000000000001" customHeight="1" x14ac:dyDescent="0.25">
      <c r="A3" s="304"/>
      <c r="B3" s="304"/>
      <c r="C3" s="304"/>
      <c r="D3" s="304"/>
      <c r="E3" s="304"/>
      <c r="F3" s="48"/>
      <c r="G3" s="48"/>
      <c r="H3" s="48"/>
    </row>
    <row r="4" spans="1:15" ht="20.100000000000001" customHeight="1" x14ac:dyDescent="0.25">
      <c r="A4" s="49"/>
      <c r="B4" s="49"/>
      <c r="C4" s="49"/>
      <c r="D4" s="49"/>
      <c r="E4" s="49"/>
      <c r="F4" s="48"/>
      <c r="G4" s="48"/>
      <c r="H4" s="48"/>
    </row>
    <row r="5" spans="1:15" ht="20.100000000000001" customHeight="1" x14ac:dyDescent="0.25">
      <c r="B5" s="317" t="s">
        <v>153</v>
      </c>
      <c r="C5" s="317"/>
      <c r="D5" s="317"/>
      <c r="E5" s="317"/>
      <c r="F5" s="317"/>
      <c r="G5" s="317"/>
      <c r="H5" s="317"/>
      <c r="I5" s="317" t="s">
        <v>57</v>
      </c>
      <c r="J5" s="317"/>
      <c r="K5" s="317"/>
      <c r="L5" s="50"/>
      <c r="N5" s="51" t="s">
        <v>54</v>
      </c>
      <c r="O5" s="45"/>
    </row>
    <row r="6" spans="1:15" ht="20.100000000000001" customHeight="1" x14ac:dyDescent="0.25"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50"/>
      <c r="N6" s="52" t="s">
        <v>73</v>
      </c>
      <c r="O6" s="45"/>
    </row>
    <row r="7" spans="1:15" s="46" customFormat="1" ht="20.100000000000001" customHeight="1" x14ac:dyDescent="0.25">
      <c r="A7" s="45"/>
      <c r="B7" s="53"/>
      <c r="C7" s="305" t="s">
        <v>28</v>
      </c>
      <c r="D7" s="305"/>
      <c r="E7" s="305"/>
      <c r="F7" s="305"/>
      <c r="G7" s="305"/>
      <c r="H7" s="306"/>
      <c r="I7" s="53"/>
      <c r="J7" s="315" t="s">
        <v>13</v>
      </c>
      <c r="K7" s="315" t="s">
        <v>72</v>
      </c>
      <c r="L7" s="53"/>
      <c r="M7" s="45"/>
      <c r="N7" s="52" t="s">
        <v>148</v>
      </c>
      <c r="O7" s="45"/>
    </row>
    <row r="8" spans="1:15" s="46" customFormat="1" ht="20.100000000000001" customHeight="1" x14ac:dyDescent="0.25">
      <c r="A8" s="45"/>
      <c r="B8" s="53"/>
      <c r="C8" s="54" t="s">
        <v>13</v>
      </c>
      <c r="D8" s="55" t="s">
        <v>83</v>
      </c>
      <c r="E8" s="318">
        <v>0</v>
      </c>
      <c r="F8" s="318"/>
      <c r="G8" s="318"/>
      <c r="H8" s="56" t="s">
        <v>50</v>
      </c>
      <c r="I8" s="53"/>
      <c r="J8" s="316"/>
      <c r="K8" s="316"/>
      <c r="L8" s="53"/>
      <c r="M8" s="45"/>
      <c r="N8" s="52" t="s">
        <v>147</v>
      </c>
      <c r="O8" s="45"/>
    </row>
    <row r="9" spans="1:15" s="46" customFormat="1" ht="20.100000000000001" customHeight="1" x14ac:dyDescent="0.25">
      <c r="A9" s="45"/>
      <c r="B9" s="53"/>
      <c r="C9" s="310" t="s">
        <v>25</v>
      </c>
      <c r="D9" s="311"/>
      <c r="E9" s="307" t="s">
        <v>104</v>
      </c>
      <c r="F9" s="308"/>
      <c r="G9" s="308"/>
      <c r="H9" s="309"/>
      <c r="I9" s="53"/>
      <c r="J9" s="57" t="s">
        <v>16</v>
      </c>
      <c r="K9" s="90">
        <v>29.55</v>
      </c>
      <c r="L9" s="53"/>
      <c r="M9" s="45"/>
      <c r="N9" s="52" t="s">
        <v>20</v>
      </c>
      <c r="O9" s="45"/>
    </row>
    <row r="10" spans="1:15" s="46" customFormat="1" ht="20.100000000000001" customHeight="1" x14ac:dyDescent="0.25">
      <c r="A10" s="45"/>
      <c r="B10" s="53"/>
      <c r="C10" s="59"/>
      <c r="D10" s="60"/>
      <c r="E10" s="61"/>
      <c r="F10" s="61"/>
      <c r="G10" s="61"/>
      <c r="H10" s="61"/>
      <c r="I10" s="61"/>
      <c r="J10" s="60"/>
      <c r="K10" s="53"/>
      <c r="L10" s="53"/>
      <c r="M10" s="45"/>
      <c r="N10" s="58"/>
      <c r="O10" s="45"/>
    </row>
    <row r="11" spans="1:15" s="46" customFormat="1" ht="20.100000000000001" customHeight="1" x14ac:dyDescent="0.25">
      <c r="A11" s="45"/>
      <c r="B11" s="45"/>
      <c r="C11" s="62"/>
      <c r="D11" s="63"/>
      <c r="E11" s="63"/>
      <c r="F11" s="63"/>
      <c r="G11" s="63"/>
      <c r="H11" s="63"/>
      <c r="I11" s="63"/>
      <c r="J11" s="63"/>
      <c r="K11" s="45"/>
      <c r="L11" s="45"/>
      <c r="M11" s="45"/>
      <c r="N11" s="58"/>
      <c r="O11" s="45"/>
    </row>
    <row r="12" spans="1:15" s="46" customFormat="1" ht="20.100000000000001" customHeight="1" x14ac:dyDescent="0.25">
      <c r="A12" s="45"/>
      <c r="B12" s="312" t="s">
        <v>38</v>
      </c>
      <c r="C12" s="312"/>
      <c r="D12" s="64"/>
      <c r="E12" s="313" t="s">
        <v>56</v>
      </c>
      <c r="F12" s="313"/>
      <c r="G12" s="313"/>
      <c r="H12" s="65"/>
      <c r="I12" s="65"/>
      <c r="J12" s="45"/>
      <c r="K12" s="45"/>
      <c r="L12" s="45"/>
      <c r="M12" s="45"/>
      <c r="N12" s="58"/>
      <c r="O12" s="45"/>
    </row>
    <row r="13" spans="1:15" s="46" customFormat="1" ht="20.100000000000001" customHeight="1" x14ac:dyDescent="0.25">
      <c r="A13" s="45"/>
      <c r="B13" s="312"/>
      <c r="C13" s="312"/>
      <c r="D13" s="66"/>
      <c r="E13" s="313"/>
      <c r="F13" s="313"/>
      <c r="G13" s="313"/>
      <c r="H13" s="67"/>
      <c r="I13" s="67"/>
      <c r="J13" s="45"/>
      <c r="O13" s="45"/>
    </row>
    <row r="14" spans="1:15" s="281" customFormat="1" ht="20.100000000000001" customHeight="1" x14ac:dyDescent="0.25">
      <c r="A14" s="278"/>
      <c r="B14" s="278"/>
      <c r="C14" s="314" t="s">
        <v>152</v>
      </c>
      <c r="D14" s="279" t="s">
        <v>36</v>
      </c>
      <c r="E14" s="280"/>
      <c r="F14" s="303" t="s">
        <v>152</v>
      </c>
      <c r="G14" s="303" t="s">
        <v>26</v>
      </c>
      <c r="H14" s="303" t="s">
        <v>61</v>
      </c>
      <c r="I14" s="303" t="s">
        <v>86</v>
      </c>
      <c r="J14" s="303" t="s">
        <v>27</v>
      </c>
      <c r="O14" s="278"/>
    </row>
    <row r="15" spans="1:15" s="281" customFormat="1" ht="20.100000000000001" customHeight="1" x14ac:dyDescent="0.25">
      <c r="A15" s="278"/>
      <c r="B15" s="278"/>
      <c r="C15" s="314"/>
      <c r="D15" s="279" t="s">
        <v>37</v>
      </c>
      <c r="E15" s="280"/>
      <c r="F15" s="303"/>
      <c r="G15" s="303"/>
      <c r="H15" s="303"/>
      <c r="I15" s="303"/>
      <c r="J15" s="303"/>
      <c r="O15" s="278"/>
    </row>
    <row r="16" spans="1:15" s="46" customFormat="1" ht="20.100000000000001" customHeight="1" x14ac:dyDescent="0.25">
      <c r="A16" s="45"/>
      <c r="B16" s="45"/>
      <c r="C16" s="69" t="s">
        <v>21</v>
      </c>
      <c r="D16" s="171">
        <f>+I16/1000000</f>
        <v>0</v>
      </c>
      <c r="E16" s="68"/>
      <c r="F16" s="70" t="s">
        <v>21</v>
      </c>
      <c r="G16" s="78">
        <v>11.4</v>
      </c>
      <c r="H16" s="78" t="s">
        <v>58</v>
      </c>
      <c r="I16" s="79">
        <f>+$E$8*$K$9*G16</f>
        <v>0</v>
      </c>
      <c r="J16" s="78" t="s">
        <v>88</v>
      </c>
      <c r="O16" s="45"/>
    </row>
    <row r="17" spans="1:21" s="46" customFormat="1" ht="20.100000000000001" customHeight="1" x14ac:dyDescent="0.25">
      <c r="A17" s="45"/>
      <c r="B17" s="45"/>
      <c r="C17" s="71" t="s">
        <v>42</v>
      </c>
      <c r="D17" s="171">
        <f t="shared" ref="D17:D18" si="0">+I17/1000000</f>
        <v>0</v>
      </c>
      <c r="E17" s="68"/>
      <c r="F17" s="70" t="s">
        <v>74</v>
      </c>
      <c r="G17" s="78">
        <v>7.7</v>
      </c>
      <c r="H17" s="78" t="s">
        <v>58</v>
      </c>
      <c r="I17" s="79">
        <f t="shared" ref="I17:I23" si="1">+$E$8*$K$9*G17</f>
        <v>0</v>
      </c>
      <c r="J17" s="78" t="s">
        <v>88</v>
      </c>
      <c r="O17" s="45"/>
      <c r="U17" s="72"/>
    </row>
    <row r="18" spans="1:21" s="46" customFormat="1" ht="20.100000000000001" customHeight="1" x14ac:dyDescent="0.25">
      <c r="A18" s="45"/>
      <c r="B18" s="45"/>
      <c r="C18" s="71" t="s">
        <v>43</v>
      </c>
      <c r="D18" s="171">
        <f t="shared" si="0"/>
        <v>0</v>
      </c>
      <c r="E18" s="68"/>
      <c r="F18" s="70" t="s">
        <v>75</v>
      </c>
      <c r="G18" s="78">
        <v>3.4</v>
      </c>
      <c r="H18" s="78" t="s">
        <v>58</v>
      </c>
      <c r="I18" s="79">
        <f t="shared" si="1"/>
        <v>0</v>
      </c>
      <c r="J18" s="78" t="s">
        <v>88</v>
      </c>
      <c r="K18" s="45"/>
      <c r="L18" s="45"/>
      <c r="M18" s="45"/>
      <c r="N18" s="58"/>
      <c r="O18" s="45"/>
      <c r="U18" s="72"/>
    </row>
    <row r="19" spans="1:21" s="46" customFormat="1" ht="20.100000000000001" customHeight="1" x14ac:dyDescent="0.25">
      <c r="A19" s="45"/>
      <c r="B19" s="45"/>
      <c r="C19" s="73" t="s">
        <v>22</v>
      </c>
      <c r="D19" s="260" t="s">
        <v>24</v>
      </c>
      <c r="E19" s="68"/>
      <c r="F19" s="70" t="s">
        <v>22</v>
      </c>
      <c r="G19" s="80" t="s">
        <v>24</v>
      </c>
      <c r="H19" s="80" t="s">
        <v>24</v>
      </c>
      <c r="I19" s="81" t="s">
        <v>24</v>
      </c>
      <c r="J19" s="82" t="s">
        <v>24</v>
      </c>
      <c r="K19" s="45"/>
      <c r="L19" s="45"/>
      <c r="M19" s="45"/>
      <c r="N19" s="58"/>
      <c r="O19" s="45"/>
      <c r="U19" s="72"/>
    </row>
    <row r="20" spans="1:21" s="46" customFormat="1" ht="20.100000000000001" customHeight="1" x14ac:dyDescent="0.25">
      <c r="A20" s="45"/>
      <c r="B20" s="45"/>
      <c r="C20" s="71" t="s">
        <v>1</v>
      </c>
      <c r="D20" s="171">
        <f>+I20/1000000</f>
        <v>0</v>
      </c>
      <c r="E20" s="68"/>
      <c r="F20" s="70" t="s">
        <v>1</v>
      </c>
      <c r="G20" s="78">
        <v>8.6999999999999993</v>
      </c>
      <c r="H20" s="78" t="s">
        <v>58</v>
      </c>
      <c r="I20" s="79">
        <f t="shared" si="1"/>
        <v>0</v>
      </c>
      <c r="J20" s="78" t="s">
        <v>88</v>
      </c>
      <c r="K20" s="45"/>
      <c r="L20" s="45"/>
      <c r="M20" s="45"/>
      <c r="N20" s="58"/>
      <c r="O20" s="45"/>
      <c r="U20" s="72"/>
    </row>
    <row r="21" spans="1:21" s="46" customFormat="1" ht="20.100000000000001" customHeight="1" x14ac:dyDescent="0.25">
      <c r="A21" s="45"/>
      <c r="B21" s="45"/>
      <c r="C21" s="73" t="s">
        <v>44</v>
      </c>
      <c r="D21" s="259" t="s">
        <v>85</v>
      </c>
      <c r="E21" s="68"/>
      <c r="F21" s="70" t="s">
        <v>76</v>
      </c>
      <c r="G21" s="83" t="s">
        <v>85</v>
      </c>
      <c r="H21" s="83" t="s">
        <v>85</v>
      </c>
      <c r="I21" s="84" t="s">
        <v>85</v>
      </c>
      <c r="J21" s="85" t="s">
        <v>85</v>
      </c>
      <c r="K21" s="45"/>
      <c r="L21" s="45"/>
      <c r="M21" s="45"/>
      <c r="N21" s="58"/>
      <c r="O21" s="45"/>
      <c r="U21" s="72"/>
    </row>
    <row r="22" spans="1:21" s="46" customFormat="1" ht="20.100000000000001" customHeight="1" x14ac:dyDescent="0.25">
      <c r="A22" s="45"/>
      <c r="B22" s="45"/>
      <c r="C22" s="71" t="s">
        <v>3</v>
      </c>
      <c r="D22" s="171">
        <f>+I22/1000000000</f>
        <v>0</v>
      </c>
      <c r="E22" s="68"/>
      <c r="F22" s="70" t="s">
        <v>3</v>
      </c>
      <c r="G22" s="78">
        <v>7.3</v>
      </c>
      <c r="H22" s="78" t="s">
        <v>59</v>
      </c>
      <c r="I22" s="79">
        <f t="shared" si="1"/>
        <v>0</v>
      </c>
      <c r="J22" s="78" t="s">
        <v>89</v>
      </c>
      <c r="K22" s="45"/>
      <c r="L22" s="45"/>
      <c r="M22" s="45"/>
      <c r="N22" s="58"/>
      <c r="O22" s="45"/>
      <c r="U22" s="63"/>
    </row>
    <row r="23" spans="1:21" s="46" customFormat="1" ht="20.100000000000001" customHeight="1" x14ac:dyDescent="0.25">
      <c r="A23" s="45"/>
      <c r="B23" s="45"/>
      <c r="C23" s="71" t="s">
        <v>6</v>
      </c>
      <c r="D23" s="171">
        <f>+I23/1000000000</f>
        <v>0</v>
      </c>
      <c r="E23" s="68"/>
      <c r="F23" s="70" t="s">
        <v>6</v>
      </c>
      <c r="G23" s="78">
        <v>7.1</v>
      </c>
      <c r="H23" s="78" t="s">
        <v>59</v>
      </c>
      <c r="I23" s="79">
        <f t="shared" si="1"/>
        <v>0</v>
      </c>
      <c r="J23" s="78" t="s">
        <v>89</v>
      </c>
      <c r="K23" s="45"/>
      <c r="L23" s="45"/>
      <c r="M23" s="45"/>
      <c r="N23" s="58"/>
      <c r="O23" s="45"/>
      <c r="U23" s="72"/>
    </row>
    <row r="24" spans="1:21" s="46" customFormat="1" ht="20.100000000000001" customHeight="1" x14ac:dyDescent="0.25">
      <c r="A24" s="45"/>
      <c r="B24" s="45"/>
      <c r="C24" s="73" t="s">
        <v>45</v>
      </c>
      <c r="D24" s="260" t="s">
        <v>24</v>
      </c>
      <c r="E24" s="68"/>
      <c r="F24" s="70" t="s">
        <v>77</v>
      </c>
      <c r="G24" s="82" t="s">
        <v>24</v>
      </c>
      <c r="H24" s="82" t="s">
        <v>24</v>
      </c>
      <c r="I24" s="81" t="s">
        <v>24</v>
      </c>
      <c r="J24" s="82" t="s">
        <v>24</v>
      </c>
      <c r="K24" s="45"/>
      <c r="L24" s="45"/>
      <c r="M24" s="45"/>
      <c r="N24" s="58"/>
      <c r="O24" s="45"/>
    </row>
    <row r="25" spans="1:21" s="46" customFormat="1" ht="20.100000000000001" customHeight="1" x14ac:dyDescent="0.25">
      <c r="A25" s="45"/>
      <c r="B25" s="45"/>
      <c r="C25" s="73" t="s">
        <v>46</v>
      </c>
      <c r="D25" s="260" t="s">
        <v>24</v>
      </c>
      <c r="E25" s="68"/>
      <c r="F25" s="70" t="s">
        <v>78</v>
      </c>
      <c r="G25" s="82" t="s">
        <v>24</v>
      </c>
      <c r="H25" s="82" t="s">
        <v>24</v>
      </c>
      <c r="I25" s="81" t="s">
        <v>24</v>
      </c>
      <c r="J25" s="82" t="s">
        <v>24</v>
      </c>
      <c r="K25" s="45"/>
      <c r="L25" s="45"/>
      <c r="M25" s="45"/>
      <c r="N25" s="58"/>
      <c r="O25" s="45"/>
    </row>
    <row r="26" spans="1:21" s="46" customFormat="1" ht="20.100000000000001" customHeight="1" x14ac:dyDescent="0.25">
      <c r="A26" s="45"/>
      <c r="B26" s="45"/>
      <c r="C26" s="73" t="s">
        <v>47</v>
      </c>
      <c r="D26" s="260" t="s">
        <v>24</v>
      </c>
      <c r="E26" s="68"/>
      <c r="F26" s="70" t="s">
        <v>79</v>
      </c>
      <c r="G26" s="82" t="s">
        <v>24</v>
      </c>
      <c r="H26" s="82" t="s">
        <v>24</v>
      </c>
      <c r="I26" s="81" t="s">
        <v>24</v>
      </c>
      <c r="J26" s="82" t="s">
        <v>24</v>
      </c>
      <c r="K26" s="45"/>
      <c r="L26" s="45"/>
      <c r="M26" s="45"/>
      <c r="N26" s="58"/>
      <c r="O26" s="45"/>
    </row>
    <row r="27" spans="1:21" s="46" customFormat="1" ht="20.100000000000001" customHeight="1" x14ac:dyDescent="0.25">
      <c r="A27" s="45"/>
      <c r="B27" s="45"/>
      <c r="C27" s="71" t="s">
        <v>4</v>
      </c>
      <c r="D27" s="171">
        <f>+I27/1000000000</f>
        <v>0</v>
      </c>
      <c r="E27" s="68"/>
      <c r="F27" s="70" t="s">
        <v>4</v>
      </c>
      <c r="G27" s="86">
        <v>0.9</v>
      </c>
      <c r="H27" s="86" t="s">
        <v>59</v>
      </c>
      <c r="I27" s="79">
        <f t="shared" ref="I27:I39" si="2">+$E$8*$K$9*G27</f>
        <v>0</v>
      </c>
      <c r="J27" s="78" t="s">
        <v>89</v>
      </c>
      <c r="K27" s="45"/>
      <c r="L27" s="45"/>
      <c r="M27" s="45"/>
      <c r="N27" s="58"/>
      <c r="O27" s="45"/>
    </row>
    <row r="28" spans="1:21" s="46" customFormat="1" ht="20.100000000000001" customHeight="1" x14ac:dyDescent="0.25">
      <c r="A28" s="45"/>
      <c r="B28" s="45"/>
      <c r="C28" s="71" t="s">
        <v>7</v>
      </c>
      <c r="D28" s="171">
        <f t="shared" ref="D28:D29" si="3">+I28/1000000000</f>
        <v>0</v>
      </c>
      <c r="E28" s="68"/>
      <c r="F28" s="70" t="s">
        <v>7</v>
      </c>
      <c r="G28" s="86">
        <v>4.5</v>
      </c>
      <c r="H28" s="86" t="s">
        <v>59</v>
      </c>
      <c r="I28" s="79">
        <f t="shared" si="2"/>
        <v>0</v>
      </c>
      <c r="J28" s="78" t="s">
        <v>89</v>
      </c>
      <c r="K28" s="45"/>
      <c r="L28" s="45"/>
      <c r="M28" s="45"/>
      <c r="N28" s="58"/>
      <c r="O28" s="45"/>
    </row>
    <row r="29" spans="1:21" s="46" customFormat="1" ht="20.100000000000001" customHeight="1" x14ac:dyDescent="0.25">
      <c r="A29" s="45"/>
      <c r="B29" s="45"/>
      <c r="C29" s="71" t="s">
        <v>8</v>
      </c>
      <c r="D29" s="239">
        <f t="shared" si="3"/>
        <v>0</v>
      </c>
      <c r="E29" s="68"/>
      <c r="F29" s="70" t="s">
        <v>8</v>
      </c>
      <c r="G29" s="86">
        <v>19</v>
      </c>
      <c r="H29" s="86" t="s">
        <v>59</v>
      </c>
      <c r="I29" s="79">
        <f t="shared" si="2"/>
        <v>0</v>
      </c>
      <c r="J29" s="78" t="s">
        <v>89</v>
      </c>
      <c r="K29" s="45"/>
      <c r="L29" s="45"/>
      <c r="M29" s="45"/>
      <c r="N29" s="58"/>
      <c r="O29" s="45"/>
    </row>
    <row r="30" spans="1:21" s="46" customFormat="1" ht="20.100000000000001" customHeight="1" x14ac:dyDescent="0.25">
      <c r="A30" s="45"/>
      <c r="B30" s="45"/>
      <c r="C30" s="71" t="s">
        <v>2</v>
      </c>
      <c r="D30" s="239">
        <f t="shared" ref="D30:D35" si="4">+I30/1000000</f>
        <v>0</v>
      </c>
      <c r="E30" s="68"/>
      <c r="F30" s="70" t="s">
        <v>2</v>
      </c>
      <c r="G30" s="86">
        <v>820</v>
      </c>
      <c r="H30" s="86" t="s">
        <v>58</v>
      </c>
      <c r="I30" s="79">
        <f t="shared" si="2"/>
        <v>0</v>
      </c>
      <c r="J30" s="78" t="s">
        <v>88</v>
      </c>
      <c r="K30" s="45"/>
      <c r="L30" s="45"/>
      <c r="M30" s="45"/>
      <c r="N30" s="58"/>
      <c r="O30" s="45"/>
    </row>
    <row r="31" spans="1:21" s="46" customFormat="1" ht="20.100000000000001" customHeight="1" x14ac:dyDescent="0.25">
      <c r="A31" s="45"/>
      <c r="B31" s="45"/>
      <c r="C31" s="74" t="s">
        <v>39</v>
      </c>
      <c r="D31" s="239">
        <f t="shared" si="4"/>
        <v>0</v>
      </c>
      <c r="E31" s="68"/>
      <c r="F31" s="75" t="s">
        <v>80</v>
      </c>
      <c r="G31" s="87">
        <v>1.5</v>
      </c>
      <c r="H31" s="87" t="s">
        <v>58</v>
      </c>
      <c r="I31" s="79">
        <f t="shared" si="2"/>
        <v>0</v>
      </c>
      <c r="J31" s="78" t="s">
        <v>88</v>
      </c>
      <c r="K31" s="45"/>
      <c r="L31" s="45"/>
      <c r="M31" s="45"/>
      <c r="N31" s="58"/>
      <c r="O31" s="45"/>
    </row>
    <row r="32" spans="1:21" s="46" customFormat="1" ht="20.100000000000001" customHeight="1" x14ac:dyDescent="0.25">
      <c r="A32" s="45"/>
      <c r="B32" s="45"/>
      <c r="C32" s="71" t="s">
        <v>0</v>
      </c>
      <c r="D32" s="239">
        <f t="shared" si="4"/>
        <v>0</v>
      </c>
      <c r="E32" s="68"/>
      <c r="F32" s="70" t="s">
        <v>0</v>
      </c>
      <c r="G32" s="86">
        <v>209</v>
      </c>
      <c r="H32" s="86" t="s">
        <v>58</v>
      </c>
      <c r="I32" s="79">
        <f t="shared" si="2"/>
        <v>0</v>
      </c>
      <c r="J32" s="78" t="s">
        <v>88</v>
      </c>
      <c r="K32" s="45"/>
      <c r="L32" s="45"/>
      <c r="M32" s="45"/>
      <c r="N32" s="58"/>
      <c r="O32" s="45"/>
    </row>
    <row r="33" spans="1:15" s="46" customFormat="1" ht="20.100000000000001" customHeight="1" x14ac:dyDescent="0.25">
      <c r="A33" s="45"/>
      <c r="B33" s="45"/>
      <c r="C33" s="74" t="s">
        <v>40</v>
      </c>
      <c r="D33" s="239">
        <f t="shared" si="4"/>
        <v>0</v>
      </c>
      <c r="E33" s="68"/>
      <c r="F33" s="75" t="s">
        <v>81</v>
      </c>
      <c r="G33" s="88">
        <v>94600</v>
      </c>
      <c r="H33" s="87" t="s">
        <v>58</v>
      </c>
      <c r="I33" s="79">
        <f t="shared" si="2"/>
        <v>0</v>
      </c>
      <c r="J33" s="78" t="s">
        <v>88</v>
      </c>
      <c r="K33" s="45"/>
      <c r="L33" s="45"/>
      <c r="M33" s="45"/>
      <c r="N33" s="58"/>
      <c r="O33" s="45"/>
    </row>
    <row r="34" spans="1:15" s="46" customFormat="1" ht="20.100000000000001" customHeight="1" x14ac:dyDescent="0.25">
      <c r="A34" s="45"/>
      <c r="B34" s="45"/>
      <c r="C34" s="74" t="s">
        <v>41</v>
      </c>
      <c r="D34" s="239">
        <f t="shared" si="4"/>
        <v>0</v>
      </c>
      <c r="E34" s="68"/>
      <c r="F34" s="75" t="s">
        <v>82</v>
      </c>
      <c r="G34" s="87">
        <v>1</v>
      </c>
      <c r="H34" s="87" t="s">
        <v>58</v>
      </c>
      <c r="I34" s="79">
        <f t="shared" si="2"/>
        <v>0</v>
      </c>
      <c r="J34" s="78" t="s">
        <v>88</v>
      </c>
      <c r="K34" s="45"/>
      <c r="L34" s="45"/>
      <c r="M34" s="45"/>
      <c r="N34" s="58"/>
      <c r="O34" s="45"/>
    </row>
    <row r="35" spans="1:15" s="46" customFormat="1" ht="20.100000000000001" customHeight="1" x14ac:dyDescent="0.25">
      <c r="A35" s="45"/>
      <c r="B35" s="45"/>
      <c r="C35" s="71" t="s">
        <v>23</v>
      </c>
      <c r="D35" s="239">
        <f t="shared" si="4"/>
        <v>0</v>
      </c>
      <c r="E35" s="68"/>
      <c r="F35" s="70" t="s">
        <v>23</v>
      </c>
      <c r="G35" s="86">
        <v>1</v>
      </c>
      <c r="H35" s="86" t="s">
        <v>58</v>
      </c>
      <c r="I35" s="79">
        <f t="shared" si="2"/>
        <v>0</v>
      </c>
      <c r="J35" s="78" t="s">
        <v>88</v>
      </c>
      <c r="K35" s="45"/>
      <c r="L35" s="45"/>
      <c r="M35" s="45"/>
      <c r="N35" s="58"/>
      <c r="O35" s="45"/>
    </row>
    <row r="36" spans="1:15" s="46" customFormat="1" ht="20.100000000000001" customHeight="1" x14ac:dyDescent="0.25">
      <c r="A36" s="45"/>
      <c r="B36" s="45"/>
      <c r="C36" s="71" t="s">
        <v>5</v>
      </c>
      <c r="D36" s="239">
        <f t="shared" ref="D36" si="5">+I36/1000000000</f>
        <v>0</v>
      </c>
      <c r="E36" s="68"/>
      <c r="F36" s="70" t="s">
        <v>5</v>
      </c>
      <c r="G36" s="86">
        <v>1.4</v>
      </c>
      <c r="H36" s="86" t="s">
        <v>59</v>
      </c>
      <c r="I36" s="79">
        <f t="shared" si="2"/>
        <v>0</v>
      </c>
      <c r="J36" s="78" t="s">
        <v>89</v>
      </c>
      <c r="K36" s="45"/>
      <c r="L36" s="45"/>
      <c r="M36" s="45"/>
      <c r="N36" s="58"/>
      <c r="O36" s="45"/>
    </row>
    <row r="37" spans="1:15" s="46" customFormat="1" ht="20.100000000000001" customHeight="1" x14ac:dyDescent="0.25">
      <c r="A37" s="45"/>
      <c r="B37" s="45"/>
      <c r="C37" s="71" t="s">
        <v>11</v>
      </c>
      <c r="D37" s="239">
        <f>+I37/1000000000000</f>
        <v>0</v>
      </c>
      <c r="E37" s="68"/>
      <c r="F37" s="70" t="s">
        <v>11</v>
      </c>
      <c r="G37" s="86">
        <v>6.7</v>
      </c>
      <c r="H37" s="86" t="s">
        <v>60</v>
      </c>
      <c r="I37" s="79">
        <f t="shared" si="2"/>
        <v>0</v>
      </c>
      <c r="J37" s="78" t="s">
        <v>90</v>
      </c>
      <c r="K37" s="45"/>
      <c r="L37" s="45"/>
      <c r="M37" s="45"/>
      <c r="N37" s="58"/>
      <c r="O37" s="45"/>
    </row>
    <row r="38" spans="1:15" s="46" customFormat="1" ht="20.100000000000001" customHeight="1" x14ac:dyDescent="0.25">
      <c r="A38" s="45"/>
      <c r="B38" s="45"/>
      <c r="C38" s="71" t="s">
        <v>10</v>
      </c>
      <c r="D38" s="239">
        <f>+I38/1000000000000000</f>
        <v>0</v>
      </c>
      <c r="E38" s="68"/>
      <c r="F38" s="70" t="s">
        <v>10</v>
      </c>
      <c r="G38" s="89">
        <v>10</v>
      </c>
      <c r="H38" s="89" t="s">
        <v>12</v>
      </c>
      <c r="I38" s="79">
        <f t="shared" si="2"/>
        <v>0</v>
      </c>
      <c r="J38" s="78" t="s">
        <v>107</v>
      </c>
      <c r="K38" s="45"/>
      <c r="L38" s="45"/>
      <c r="M38" s="45"/>
      <c r="N38" s="58"/>
      <c r="O38" s="45"/>
    </row>
    <row r="39" spans="1:15" s="46" customFormat="1" ht="20.100000000000001" customHeight="1" x14ac:dyDescent="0.25">
      <c r="A39" s="45"/>
      <c r="B39" s="45"/>
      <c r="C39" s="71" t="s">
        <v>9</v>
      </c>
      <c r="D39" s="239">
        <f>+I39/1000000000000000</f>
        <v>0</v>
      </c>
      <c r="E39" s="68"/>
      <c r="F39" s="70" t="s">
        <v>9</v>
      </c>
      <c r="G39" s="89">
        <v>3.3</v>
      </c>
      <c r="H39" s="89" t="s">
        <v>65</v>
      </c>
      <c r="I39" s="79">
        <f t="shared" si="2"/>
        <v>0</v>
      </c>
      <c r="J39" s="78" t="s">
        <v>108</v>
      </c>
      <c r="K39" s="45"/>
      <c r="L39" s="45"/>
      <c r="M39" s="45"/>
      <c r="N39" s="58"/>
      <c r="O39" s="45"/>
    </row>
    <row r="40" spans="1:15" s="46" customFormat="1" ht="20.100000000000001" customHeight="1" x14ac:dyDescent="0.25">
      <c r="A40" s="45"/>
      <c r="B40" s="45"/>
      <c r="C40" s="45"/>
      <c r="D40" s="76"/>
      <c r="E40" s="77"/>
      <c r="F40" s="44"/>
      <c r="G40" s="44"/>
      <c r="H40" s="45"/>
      <c r="I40" s="58"/>
      <c r="J40" s="77"/>
      <c r="K40" s="76"/>
      <c r="L40" s="76"/>
      <c r="M40" s="41"/>
      <c r="N40" s="76"/>
      <c r="O40" s="76"/>
    </row>
    <row r="41" spans="1:15" s="46" customFormat="1" ht="20.100000000000001" customHeight="1" x14ac:dyDescent="0.25">
      <c r="A41" s="45"/>
      <c r="B41" s="45"/>
      <c r="C41" s="45"/>
      <c r="D41" s="76"/>
      <c r="E41" s="77"/>
      <c r="F41" s="44"/>
      <c r="G41" s="44"/>
      <c r="H41" s="45"/>
      <c r="I41" s="58"/>
      <c r="J41" s="77"/>
      <c r="K41" s="76"/>
      <c r="L41" s="76"/>
      <c r="M41" s="41"/>
      <c r="N41" s="76"/>
      <c r="O41" s="76"/>
    </row>
    <row r="42" spans="1:15" s="46" customFormat="1" x14ac:dyDescent="0.25">
      <c r="A42" s="45"/>
      <c r="B42" s="45"/>
      <c r="C42" s="42"/>
      <c r="D42" s="41"/>
      <c r="E42" s="41"/>
      <c r="F42" s="41"/>
      <c r="G42" s="76"/>
      <c r="H42" s="41"/>
      <c r="I42" s="41"/>
      <c r="J42" s="41"/>
      <c r="K42" s="42"/>
      <c r="L42" s="43"/>
      <c r="M42" s="43"/>
      <c r="N42" s="44"/>
      <c r="O42" s="43"/>
    </row>
    <row r="43" spans="1:15" s="46" customFormat="1" x14ac:dyDescent="0.25">
      <c r="A43" s="45"/>
      <c r="B43" s="45"/>
      <c r="C43" s="42"/>
      <c r="D43" s="41"/>
      <c r="E43" s="41"/>
      <c r="F43" s="41"/>
      <c r="G43" s="41"/>
      <c r="H43" s="41"/>
      <c r="I43" s="41"/>
      <c r="J43" s="41"/>
      <c r="K43" s="42"/>
      <c r="L43" s="43"/>
      <c r="M43" s="43"/>
      <c r="N43" s="44"/>
      <c r="O43" s="43"/>
    </row>
    <row r="44" spans="1:15" s="46" customFormat="1" x14ac:dyDescent="0.25">
      <c r="A44" s="45"/>
      <c r="B44" s="45"/>
      <c r="C44" s="42"/>
      <c r="D44" s="41"/>
      <c r="E44" s="41"/>
      <c r="F44" s="41"/>
      <c r="G44" s="41"/>
      <c r="H44" s="41"/>
      <c r="I44" s="41"/>
      <c r="J44" s="41"/>
      <c r="K44" s="42"/>
      <c r="L44" s="43"/>
      <c r="M44" s="43"/>
      <c r="N44" s="44"/>
      <c r="O44" s="43"/>
    </row>
    <row r="45" spans="1:15" s="46" customFormat="1" x14ac:dyDescent="0.25">
      <c r="A45" s="45"/>
      <c r="B45" s="45"/>
      <c r="C45" s="42"/>
      <c r="D45" s="41"/>
      <c r="E45" s="41"/>
      <c r="F45" s="41"/>
      <c r="G45" s="41"/>
      <c r="H45" s="41"/>
      <c r="I45" s="41"/>
      <c r="J45" s="41"/>
      <c r="K45" s="42"/>
      <c r="L45" s="43"/>
      <c r="M45" s="43"/>
      <c r="N45" s="44"/>
      <c r="O45" s="43"/>
    </row>
    <row r="46" spans="1:15" s="46" customFormat="1" x14ac:dyDescent="0.25">
      <c r="A46" s="45"/>
      <c r="B46" s="45"/>
      <c r="C46" s="42"/>
      <c r="D46" s="41"/>
      <c r="E46" s="41"/>
      <c r="F46" s="41"/>
      <c r="G46" s="41"/>
      <c r="H46" s="41"/>
      <c r="I46" s="41"/>
      <c r="J46" s="41"/>
      <c r="K46" s="42"/>
      <c r="L46" s="43"/>
      <c r="M46" s="43"/>
      <c r="N46" s="44"/>
      <c r="O46" s="43"/>
    </row>
    <row r="47" spans="1:15" s="46" customFormat="1" x14ac:dyDescent="0.25">
      <c r="A47" s="45"/>
      <c r="B47" s="45"/>
      <c r="C47" s="42"/>
      <c r="D47" s="41"/>
      <c r="E47" s="41"/>
      <c r="F47" s="41"/>
      <c r="G47" s="41"/>
      <c r="H47" s="41"/>
      <c r="I47" s="41"/>
      <c r="J47" s="41"/>
      <c r="K47" s="42"/>
      <c r="L47" s="43"/>
      <c r="M47" s="43"/>
      <c r="N47" s="44"/>
      <c r="O47" s="43"/>
    </row>
    <row r="48" spans="1:15" s="46" customFormat="1" x14ac:dyDescent="0.25">
      <c r="A48" s="45"/>
      <c r="B48" s="45"/>
      <c r="C48" s="42"/>
      <c r="D48" s="41"/>
      <c r="E48" s="41"/>
      <c r="F48" s="41"/>
      <c r="G48" s="41"/>
      <c r="H48" s="41"/>
      <c r="I48" s="41"/>
      <c r="J48" s="41"/>
      <c r="K48" s="42"/>
      <c r="L48" s="43"/>
      <c r="M48" s="43"/>
      <c r="N48" s="44"/>
      <c r="O48" s="43"/>
    </row>
    <row r="49" spans="1:15" s="46" customFormat="1" x14ac:dyDescent="0.25">
      <c r="A49" s="45"/>
      <c r="B49" s="45"/>
      <c r="C49" s="42"/>
      <c r="D49" s="41"/>
      <c r="E49" s="41"/>
      <c r="F49" s="41"/>
      <c r="G49" s="41"/>
      <c r="H49" s="41"/>
      <c r="I49" s="41"/>
      <c r="J49" s="41"/>
      <c r="K49" s="42"/>
      <c r="L49" s="43"/>
      <c r="M49" s="43"/>
      <c r="N49" s="44"/>
      <c r="O49" s="43"/>
    </row>
    <row r="50" spans="1:15" s="46" customFormat="1" x14ac:dyDescent="0.25">
      <c r="A50" s="45"/>
      <c r="B50" s="45"/>
      <c r="C50" s="42"/>
      <c r="D50" s="41"/>
      <c r="E50" s="41"/>
      <c r="F50" s="41"/>
      <c r="G50" s="41"/>
      <c r="H50" s="41"/>
      <c r="I50" s="41"/>
      <c r="J50" s="41"/>
      <c r="K50" s="42"/>
      <c r="L50" s="43"/>
      <c r="M50" s="43"/>
      <c r="N50" s="44"/>
      <c r="O50" s="43"/>
    </row>
    <row r="51" spans="1:15" s="46" customFormat="1" x14ac:dyDescent="0.25">
      <c r="A51" s="45"/>
      <c r="B51" s="45"/>
      <c r="C51" s="42"/>
      <c r="D51" s="41"/>
      <c r="E51" s="41"/>
      <c r="F51" s="41"/>
      <c r="G51" s="41"/>
      <c r="H51" s="41"/>
      <c r="I51" s="41"/>
      <c r="J51" s="41"/>
      <c r="K51" s="42"/>
      <c r="L51" s="43"/>
      <c r="M51" s="43"/>
      <c r="N51" s="44"/>
      <c r="O51" s="43"/>
    </row>
    <row r="52" spans="1:15" s="46" customFormat="1" x14ac:dyDescent="0.25">
      <c r="A52" s="45"/>
      <c r="B52" s="45"/>
      <c r="C52" s="42"/>
      <c r="D52" s="41"/>
      <c r="E52" s="41"/>
      <c r="F52" s="41"/>
      <c r="G52" s="41"/>
      <c r="H52" s="41"/>
      <c r="I52" s="41"/>
      <c r="J52" s="41"/>
      <c r="K52" s="42"/>
      <c r="L52" s="43"/>
      <c r="M52" s="43"/>
      <c r="N52" s="44"/>
      <c r="O52" s="43"/>
    </row>
    <row r="53" spans="1:15" s="46" customFormat="1" x14ac:dyDescent="0.25">
      <c r="A53" s="45"/>
      <c r="B53" s="45"/>
      <c r="C53" s="42"/>
      <c r="D53" s="41"/>
      <c r="E53" s="41"/>
      <c r="F53" s="41"/>
      <c r="G53" s="41"/>
      <c r="H53" s="41"/>
      <c r="I53" s="41"/>
      <c r="J53" s="41"/>
      <c r="K53" s="42"/>
      <c r="L53" s="43"/>
      <c r="M53" s="43"/>
      <c r="N53" s="44"/>
      <c r="O53" s="43"/>
    </row>
    <row r="54" spans="1:15" s="46" customFormat="1" x14ac:dyDescent="0.25">
      <c r="A54" s="45"/>
      <c r="B54" s="45"/>
      <c r="C54" s="42"/>
      <c r="D54" s="41"/>
      <c r="E54" s="41"/>
      <c r="F54" s="41"/>
      <c r="G54" s="41"/>
      <c r="H54" s="41"/>
      <c r="I54" s="41"/>
      <c r="J54" s="41"/>
      <c r="K54" s="42"/>
      <c r="L54" s="43"/>
      <c r="M54" s="43"/>
      <c r="N54" s="44"/>
      <c r="O54" s="43"/>
    </row>
    <row r="55" spans="1:15" s="46" customFormat="1" x14ac:dyDescent="0.25">
      <c r="A55" s="45"/>
      <c r="B55" s="45"/>
      <c r="C55" s="42"/>
      <c r="D55" s="41"/>
      <c r="E55" s="41"/>
      <c r="F55" s="41"/>
      <c r="G55" s="41"/>
      <c r="H55" s="41"/>
      <c r="I55" s="41"/>
      <c r="J55" s="41"/>
      <c r="K55" s="42"/>
      <c r="L55" s="43"/>
      <c r="M55" s="43"/>
      <c r="N55" s="44"/>
      <c r="O55" s="43"/>
    </row>
    <row r="56" spans="1:15" s="46" customFormat="1" x14ac:dyDescent="0.25">
      <c r="A56" s="45"/>
      <c r="B56" s="45"/>
      <c r="C56" s="42"/>
      <c r="D56" s="41"/>
      <c r="E56" s="41"/>
      <c r="F56" s="41"/>
      <c r="G56" s="41"/>
      <c r="H56" s="41"/>
      <c r="I56" s="41"/>
      <c r="J56" s="41"/>
      <c r="K56" s="42"/>
      <c r="L56" s="43"/>
      <c r="M56" s="43"/>
      <c r="N56" s="44"/>
      <c r="O56" s="43"/>
    </row>
    <row r="57" spans="1:15" s="46" customFormat="1" x14ac:dyDescent="0.25">
      <c r="A57" s="45"/>
      <c r="B57" s="45"/>
      <c r="C57" s="42"/>
      <c r="D57" s="41"/>
      <c r="E57" s="41"/>
      <c r="F57" s="41"/>
      <c r="G57" s="41"/>
      <c r="H57" s="41"/>
      <c r="I57" s="41"/>
      <c r="J57" s="41"/>
      <c r="K57" s="42"/>
      <c r="L57" s="43"/>
      <c r="M57" s="43"/>
      <c r="N57" s="44"/>
      <c r="O57" s="43"/>
    </row>
    <row r="58" spans="1:15" s="46" customFormat="1" x14ac:dyDescent="0.25">
      <c r="A58" s="45"/>
      <c r="B58" s="45"/>
      <c r="C58" s="42"/>
      <c r="D58" s="41"/>
      <c r="E58" s="41"/>
      <c r="F58" s="41"/>
      <c r="G58" s="41"/>
      <c r="H58" s="41"/>
      <c r="I58" s="41"/>
      <c r="J58" s="41"/>
      <c r="K58" s="42"/>
      <c r="L58" s="43"/>
      <c r="M58" s="43"/>
      <c r="N58" s="44"/>
      <c r="O58" s="43"/>
    </row>
    <row r="59" spans="1:15" s="46" customFormat="1" x14ac:dyDescent="0.25">
      <c r="A59" s="45"/>
      <c r="B59" s="45"/>
      <c r="C59" s="42"/>
      <c r="D59" s="41"/>
      <c r="E59" s="41"/>
      <c r="F59" s="41"/>
      <c r="G59" s="41"/>
      <c r="H59" s="41"/>
      <c r="I59" s="41"/>
      <c r="J59" s="41"/>
      <c r="K59" s="42"/>
      <c r="L59" s="43"/>
      <c r="M59" s="43"/>
      <c r="N59" s="44"/>
      <c r="O59" s="43"/>
    </row>
    <row r="60" spans="1:15" s="46" customFormat="1" x14ac:dyDescent="0.25">
      <c r="A60" s="45"/>
      <c r="B60" s="45"/>
      <c r="C60" s="42"/>
      <c r="D60" s="41"/>
      <c r="E60" s="41"/>
      <c r="F60" s="41"/>
      <c r="G60" s="41"/>
      <c r="H60" s="41"/>
      <c r="I60" s="41"/>
      <c r="J60" s="41"/>
      <c r="K60" s="42"/>
      <c r="L60" s="43"/>
      <c r="M60" s="43"/>
      <c r="N60" s="44"/>
      <c r="O60" s="43"/>
    </row>
    <row r="61" spans="1:15" s="46" customFormat="1" x14ac:dyDescent="0.25">
      <c r="A61" s="45"/>
      <c r="B61" s="45"/>
      <c r="C61" s="42"/>
      <c r="D61" s="41"/>
      <c r="E61" s="41"/>
      <c r="F61" s="41"/>
      <c r="G61" s="41"/>
      <c r="H61" s="41"/>
      <c r="I61" s="41"/>
      <c r="J61" s="41"/>
      <c r="K61" s="42"/>
      <c r="L61" s="43"/>
      <c r="M61" s="43"/>
      <c r="N61" s="44"/>
      <c r="O61" s="43"/>
    </row>
    <row r="62" spans="1:15" s="46" customFormat="1" x14ac:dyDescent="0.25">
      <c r="A62" s="45"/>
      <c r="B62" s="45"/>
      <c r="C62" s="42"/>
      <c r="D62" s="41"/>
      <c r="E62" s="41"/>
      <c r="F62" s="41"/>
      <c r="G62" s="41"/>
      <c r="H62" s="41"/>
      <c r="I62" s="41"/>
      <c r="J62" s="41"/>
      <c r="K62" s="42"/>
      <c r="L62" s="43"/>
      <c r="M62" s="43"/>
      <c r="N62" s="44"/>
      <c r="O62" s="43"/>
    </row>
  </sheetData>
  <sheetProtection formatCells="0" formatColumns="0" formatRows="0" insertColumns="0" insertRows="0" insertHyperlinks="0" deleteColumns="0" deleteRows="0" sort="0" autoFilter="0" pivotTables="0"/>
  <mergeCells count="17">
    <mergeCell ref="K7:K8"/>
    <mergeCell ref="J7:J8"/>
    <mergeCell ref="B5:H6"/>
    <mergeCell ref="I5:K6"/>
    <mergeCell ref="E8:G8"/>
    <mergeCell ref="H14:H15"/>
    <mergeCell ref="I14:I15"/>
    <mergeCell ref="J14:J15"/>
    <mergeCell ref="A2:E3"/>
    <mergeCell ref="C7:H7"/>
    <mergeCell ref="E9:H9"/>
    <mergeCell ref="C9:D9"/>
    <mergeCell ref="B12:C13"/>
    <mergeCell ref="E12:G13"/>
    <mergeCell ref="C14:C15"/>
    <mergeCell ref="F14:F15"/>
    <mergeCell ref="G14:G15"/>
  </mergeCells>
  <phoneticPr fontId="20" type="noConversion"/>
  <conditionalFormatting sqref="N5: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9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2"/>
  <sheetViews>
    <sheetView workbookViewId="0">
      <selection sqref="A1:F2"/>
    </sheetView>
  </sheetViews>
  <sheetFormatPr baseColWidth="10" defaultColWidth="10.88671875" defaultRowHeight="15.75" x14ac:dyDescent="0.25"/>
  <cols>
    <col min="1" max="2" width="4" style="46" customWidth="1"/>
    <col min="3" max="3" width="12.109375" style="45" customWidth="1"/>
    <col min="4" max="7" width="12.109375" style="91" customWidth="1"/>
    <col min="8" max="9" width="12.109375" style="45" customWidth="1"/>
    <col min="10" max="15" width="12.109375" style="46" customWidth="1"/>
    <col min="16" max="16" width="5.44140625" style="46" customWidth="1"/>
    <col min="17" max="47" width="10.6640625" style="46" customWidth="1"/>
    <col min="48" max="16384" width="10.88671875" style="47"/>
  </cols>
  <sheetData>
    <row r="1" spans="1:47" s="46" customFormat="1" ht="20.100000000000001" customHeight="1" x14ac:dyDescent="0.25">
      <c r="A1" s="333" t="s">
        <v>69</v>
      </c>
      <c r="B1" s="334"/>
      <c r="C1" s="334"/>
      <c r="D1" s="334"/>
      <c r="E1" s="334"/>
      <c r="F1" s="334"/>
      <c r="G1" s="91"/>
      <c r="H1" s="45"/>
      <c r="I1" s="45"/>
      <c r="P1" s="92"/>
    </row>
    <row r="2" spans="1:47" s="46" customFormat="1" ht="20.100000000000001" customHeight="1" x14ac:dyDescent="0.25">
      <c r="A2" s="334"/>
      <c r="B2" s="334"/>
      <c r="C2" s="334"/>
      <c r="D2" s="334"/>
      <c r="E2" s="334"/>
      <c r="F2" s="334"/>
      <c r="G2" s="91"/>
      <c r="H2" s="45"/>
      <c r="P2" s="93"/>
    </row>
    <row r="3" spans="1:47" s="46" customFormat="1" ht="20.100000000000001" customHeight="1" x14ac:dyDescent="0.4">
      <c r="A3" s="94"/>
      <c r="B3" s="94"/>
      <c r="C3" s="94"/>
      <c r="D3" s="94"/>
      <c r="E3" s="94"/>
      <c r="F3" s="94"/>
      <c r="G3" s="91"/>
      <c r="H3" s="45"/>
      <c r="P3" s="93"/>
    </row>
    <row r="4" spans="1:47" s="46" customFormat="1" ht="20.100000000000001" customHeight="1" x14ac:dyDescent="0.25">
      <c r="B4" s="337" t="s">
        <v>153</v>
      </c>
      <c r="C4" s="337"/>
      <c r="D4" s="337"/>
      <c r="E4" s="95"/>
      <c r="F4" s="95"/>
      <c r="G4" s="95"/>
      <c r="H4" s="95"/>
      <c r="I4" s="338" t="s">
        <v>57</v>
      </c>
      <c r="J4" s="338"/>
      <c r="K4" s="96"/>
      <c r="L4" s="97"/>
      <c r="M4" s="97"/>
      <c r="P4" s="98"/>
    </row>
    <row r="5" spans="1:47" s="46" customFormat="1" ht="20.100000000000001" customHeight="1" x14ac:dyDescent="0.25">
      <c r="B5" s="337"/>
      <c r="C5" s="337"/>
      <c r="D5" s="337"/>
      <c r="E5" s="95"/>
      <c r="F5" s="95"/>
      <c r="G5" s="95"/>
      <c r="H5" s="95"/>
      <c r="I5" s="338"/>
      <c r="J5" s="338"/>
      <c r="K5" s="96"/>
      <c r="L5" s="99"/>
      <c r="M5" s="97"/>
      <c r="O5" s="100" t="s">
        <v>54</v>
      </c>
    </row>
    <row r="6" spans="1:47" ht="24" customHeight="1" x14ac:dyDescent="0.25">
      <c r="B6" s="101"/>
      <c r="C6" s="305" t="s">
        <v>28</v>
      </c>
      <c r="D6" s="305"/>
      <c r="E6" s="305"/>
      <c r="F6" s="305"/>
      <c r="G6" s="305"/>
      <c r="H6" s="306"/>
      <c r="I6" s="53"/>
      <c r="J6" s="335" t="s">
        <v>13</v>
      </c>
      <c r="K6" s="335" t="s">
        <v>35</v>
      </c>
      <c r="L6" s="335" t="s">
        <v>52</v>
      </c>
      <c r="M6" s="101"/>
      <c r="O6" s="102" t="s">
        <v>18</v>
      </c>
    </row>
    <row r="7" spans="1:47" ht="24" customHeight="1" x14ac:dyDescent="0.25">
      <c r="B7" s="101"/>
      <c r="C7" s="323" t="s">
        <v>13</v>
      </c>
      <c r="D7" s="324"/>
      <c r="E7" s="141" t="s">
        <v>154</v>
      </c>
      <c r="F7" s="318">
        <v>0</v>
      </c>
      <c r="G7" s="318"/>
      <c r="H7" s="140" t="s">
        <v>49</v>
      </c>
      <c r="I7" s="53"/>
      <c r="J7" s="336"/>
      <c r="K7" s="336"/>
      <c r="L7" s="336"/>
      <c r="M7" s="101"/>
      <c r="O7" s="103" t="s">
        <v>148</v>
      </c>
    </row>
    <row r="8" spans="1:47" ht="24" customHeight="1" x14ac:dyDescent="0.25">
      <c r="B8" s="101"/>
      <c r="C8" s="323"/>
      <c r="D8" s="324"/>
      <c r="E8" s="141" t="s">
        <v>48</v>
      </c>
      <c r="F8" s="318">
        <v>0</v>
      </c>
      <c r="G8" s="318"/>
      <c r="H8" s="140" t="s">
        <v>49</v>
      </c>
      <c r="I8" s="53"/>
      <c r="J8" s="139" t="s">
        <v>30</v>
      </c>
      <c r="K8" s="138">
        <v>48</v>
      </c>
      <c r="L8" s="138">
        <f>0.78/1000</f>
        <v>7.7999999999999999E-4</v>
      </c>
      <c r="M8" s="101"/>
      <c r="O8" s="103" t="s">
        <v>147</v>
      </c>
    </row>
    <row r="9" spans="1:47" ht="27.95" customHeight="1" x14ac:dyDescent="0.25">
      <c r="B9" s="101"/>
      <c r="C9" s="323" t="s">
        <v>25</v>
      </c>
      <c r="D9" s="324"/>
      <c r="E9" s="328" t="s">
        <v>105</v>
      </c>
      <c r="F9" s="329"/>
      <c r="G9" s="329"/>
      <c r="H9" s="330"/>
      <c r="I9" s="53"/>
      <c r="J9" s="139" t="s">
        <v>31</v>
      </c>
      <c r="K9" s="138">
        <v>47.3</v>
      </c>
      <c r="L9" s="138">
        <f>560/1000</f>
        <v>0.56000000000000005</v>
      </c>
      <c r="M9" s="101"/>
      <c r="O9" s="103" t="s">
        <v>20</v>
      </c>
    </row>
    <row r="10" spans="1:47" ht="20.100000000000001" customHeight="1" x14ac:dyDescent="0.25">
      <c r="B10" s="101"/>
      <c r="C10" s="60"/>
      <c r="D10" s="60"/>
      <c r="E10" s="60"/>
      <c r="F10" s="60"/>
      <c r="G10" s="60"/>
      <c r="H10" s="53"/>
      <c r="I10" s="53"/>
      <c r="J10" s="101"/>
      <c r="K10" s="101"/>
      <c r="L10" s="101"/>
      <c r="M10" s="101"/>
      <c r="N10" s="105"/>
      <c r="O10" s="93"/>
    </row>
    <row r="11" spans="1:47" s="72" customFormat="1" ht="20.100000000000001" customHeight="1" x14ac:dyDescent="0.25">
      <c r="N11" s="46"/>
      <c r="O11" s="46"/>
      <c r="P11" s="106"/>
    </row>
    <row r="12" spans="1:47" s="46" customFormat="1" ht="20.100000000000001" customHeight="1" x14ac:dyDescent="0.25">
      <c r="B12" s="321" t="s">
        <v>38</v>
      </c>
      <c r="C12" s="321"/>
      <c r="D12" s="107"/>
      <c r="E12" s="107"/>
      <c r="F12" s="322" t="s">
        <v>56</v>
      </c>
      <c r="G12" s="322"/>
      <c r="H12" s="108"/>
      <c r="I12" s="108"/>
      <c r="J12" s="108"/>
      <c r="K12" s="108"/>
      <c r="L12" s="108"/>
      <c r="M12" s="108"/>
      <c r="N12" s="108"/>
      <c r="O12" s="108"/>
    </row>
    <row r="13" spans="1:47" s="46" customFormat="1" ht="20.100000000000001" customHeight="1" x14ac:dyDescent="0.25">
      <c r="B13" s="321"/>
      <c r="C13" s="321"/>
      <c r="D13" s="109"/>
      <c r="E13" s="109"/>
      <c r="F13" s="322"/>
      <c r="G13" s="322"/>
      <c r="H13" s="110"/>
      <c r="I13" s="110"/>
      <c r="J13" s="110"/>
      <c r="K13" s="110"/>
      <c r="L13" s="110"/>
      <c r="M13" s="110"/>
      <c r="N13" s="110"/>
      <c r="O13" s="110"/>
    </row>
    <row r="14" spans="1:47" s="283" customFormat="1" ht="20.100000000000001" customHeight="1" x14ac:dyDescent="0.25">
      <c r="A14" s="281"/>
      <c r="B14" s="281"/>
      <c r="C14" s="326" t="s">
        <v>152</v>
      </c>
      <c r="D14" s="331" t="s">
        <v>36</v>
      </c>
      <c r="E14" s="332"/>
      <c r="F14" s="282"/>
      <c r="G14" s="319" t="s">
        <v>152</v>
      </c>
      <c r="H14" s="319" t="s">
        <v>93</v>
      </c>
      <c r="I14" s="319" t="s">
        <v>61</v>
      </c>
      <c r="J14" s="319" t="s">
        <v>155</v>
      </c>
      <c r="K14" s="319" t="s">
        <v>27</v>
      </c>
      <c r="L14" s="319" t="s">
        <v>156</v>
      </c>
      <c r="M14" s="319" t="s">
        <v>61</v>
      </c>
      <c r="N14" s="319" t="s">
        <v>157</v>
      </c>
      <c r="O14" s="319" t="s">
        <v>27</v>
      </c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</row>
    <row r="15" spans="1:47" s="283" customFormat="1" ht="20.100000000000001" customHeight="1" x14ac:dyDescent="0.25">
      <c r="A15" s="281"/>
      <c r="B15" s="281"/>
      <c r="C15" s="327"/>
      <c r="D15" s="279" t="s">
        <v>154</v>
      </c>
      <c r="E15" s="279" t="s">
        <v>48</v>
      </c>
      <c r="F15" s="282"/>
      <c r="G15" s="325"/>
      <c r="H15" s="325"/>
      <c r="I15" s="325"/>
      <c r="J15" s="320"/>
      <c r="K15" s="320"/>
      <c r="L15" s="325"/>
      <c r="M15" s="325"/>
      <c r="N15" s="320"/>
      <c r="O15" s="320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</row>
    <row r="16" spans="1:47" ht="20.100000000000001" customHeight="1" x14ac:dyDescent="0.25">
      <c r="C16" s="73" t="s">
        <v>21</v>
      </c>
      <c r="D16" s="215">
        <f>+J16/1000000</f>
        <v>0</v>
      </c>
      <c r="E16" s="215">
        <f>+N16/1000</f>
        <v>0</v>
      </c>
      <c r="G16" s="112" t="s">
        <v>21</v>
      </c>
      <c r="H16" s="116">
        <v>0.89</v>
      </c>
      <c r="I16" s="117" t="s">
        <v>58</v>
      </c>
      <c r="J16" s="118">
        <f>+$F$7*$L$8*$K$8*H16</f>
        <v>0</v>
      </c>
      <c r="K16" s="119" t="s">
        <v>88</v>
      </c>
      <c r="L16" s="120">
        <v>8.7999999999999995E-2</v>
      </c>
      <c r="M16" s="117" t="s">
        <v>94</v>
      </c>
      <c r="N16" s="121">
        <f>+$F$8*L16</f>
        <v>0</v>
      </c>
      <c r="O16" s="122" t="s">
        <v>99</v>
      </c>
    </row>
    <row r="17" spans="3:15" ht="20.100000000000001" customHeight="1" x14ac:dyDescent="0.25">
      <c r="C17" s="71" t="s">
        <v>42</v>
      </c>
      <c r="D17" s="215">
        <f t="shared" ref="D17:D20" si="0">+J17/1000000</f>
        <v>0</v>
      </c>
      <c r="E17" s="215">
        <f t="shared" ref="E17:E35" si="1">+N17/1000</f>
        <v>0</v>
      </c>
      <c r="G17" s="113" t="s">
        <v>74</v>
      </c>
      <c r="H17" s="116">
        <v>0.89</v>
      </c>
      <c r="I17" s="117" t="s">
        <v>58</v>
      </c>
      <c r="J17" s="118">
        <f>+$F$7*$L$8*$K$8*H17</f>
        <v>0</v>
      </c>
      <c r="K17" s="119" t="s">
        <v>88</v>
      </c>
      <c r="L17" s="120">
        <v>8.7999999999999995E-2</v>
      </c>
      <c r="M17" s="117" t="s">
        <v>94</v>
      </c>
      <c r="N17" s="121">
        <f t="shared" ref="N17:N21" si="2">+$F$8*L17</f>
        <v>0</v>
      </c>
      <c r="O17" s="122" t="s">
        <v>99</v>
      </c>
    </row>
    <row r="18" spans="3:15" ht="20.100000000000001" customHeight="1" x14ac:dyDescent="0.25">
      <c r="C18" s="71" t="s">
        <v>43</v>
      </c>
      <c r="D18" s="215">
        <f t="shared" si="0"/>
        <v>0</v>
      </c>
      <c r="E18" s="215">
        <f t="shared" si="1"/>
        <v>0</v>
      </c>
      <c r="G18" s="113" t="s">
        <v>75</v>
      </c>
      <c r="H18" s="116">
        <v>0.89</v>
      </c>
      <c r="I18" s="117" t="s">
        <v>58</v>
      </c>
      <c r="J18" s="118">
        <f>+$F$7*$L$8*$K$8*H18</f>
        <v>0</v>
      </c>
      <c r="K18" s="119" t="s">
        <v>88</v>
      </c>
      <c r="L18" s="120">
        <v>8.7999999999999995E-2</v>
      </c>
      <c r="M18" s="117" t="s">
        <v>94</v>
      </c>
      <c r="N18" s="121">
        <f t="shared" si="2"/>
        <v>0</v>
      </c>
      <c r="O18" s="122" t="s">
        <v>99</v>
      </c>
    </row>
    <row r="19" spans="3:15" ht="20.100000000000001" customHeight="1" x14ac:dyDescent="0.25">
      <c r="C19" s="73" t="s">
        <v>22</v>
      </c>
      <c r="D19" s="215">
        <f>+J19/1000</f>
        <v>0</v>
      </c>
      <c r="E19" s="215">
        <f t="shared" si="1"/>
        <v>0</v>
      </c>
      <c r="G19" s="112" t="s">
        <v>22</v>
      </c>
      <c r="H19" s="116">
        <v>3.3264858192103702E-2</v>
      </c>
      <c r="I19" s="117" t="s">
        <v>92</v>
      </c>
      <c r="J19" s="118">
        <f>+$F$7*H19</f>
        <v>0</v>
      </c>
      <c r="K19" s="119" t="s">
        <v>99</v>
      </c>
      <c r="L19" s="120">
        <v>3.3264858192103695E-2</v>
      </c>
      <c r="M19" s="117" t="s">
        <v>95</v>
      </c>
      <c r="N19" s="121">
        <f t="shared" si="2"/>
        <v>0</v>
      </c>
      <c r="O19" s="123" t="s">
        <v>99</v>
      </c>
    </row>
    <row r="20" spans="3:15" ht="20.100000000000001" customHeight="1" x14ac:dyDescent="0.25">
      <c r="C20" s="71" t="s">
        <v>1</v>
      </c>
      <c r="D20" s="215">
        <f t="shared" si="0"/>
        <v>0</v>
      </c>
      <c r="E20" s="215">
        <f t="shared" si="1"/>
        <v>0</v>
      </c>
      <c r="G20" s="113" t="s">
        <v>1</v>
      </c>
      <c r="H20" s="116">
        <v>39</v>
      </c>
      <c r="I20" s="117" t="s">
        <v>58</v>
      </c>
      <c r="J20" s="118">
        <f>+$F$7*$L$8*$K$8*H20</f>
        <v>0</v>
      </c>
      <c r="K20" s="119" t="s">
        <v>88</v>
      </c>
      <c r="L20" s="120">
        <v>0.38344456741406924</v>
      </c>
      <c r="M20" s="117" t="s">
        <v>95</v>
      </c>
      <c r="N20" s="121">
        <f t="shared" si="2"/>
        <v>0</v>
      </c>
      <c r="O20" s="122" t="s">
        <v>99</v>
      </c>
    </row>
    <row r="21" spans="3:15" ht="20.100000000000001" customHeight="1" x14ac:dyDescent="0.25">
      <c r="C21" s="73" t="s">
        <v>44</v>
      </c>
      <c r="D21" s="259" t="s">
        <v>85</v>
      </c>
      <c r="E21" s="215">
        <f>+N21/1000</f>
        <v>0</v>
      </c>
      <c r="G21" s="112" t="s">
        <v>76</v>
      </c>
      <c r="H21" s="124" t="s">
        <v>85</v>
      </c>
      <c r="I21" s="125" t="s">
        <v>85</v>
      </c>
      <c r="J21" s="126" t="s">
        <v>85</v>
      </c>
      <c r="K21" s="127" t="s">
        <v>85</v>
      </c>
      <c r="L21" s="120">
        <v>4.1300000000000003E-2</v>
      </c>
      <c r="M21" s="117" t="s">
        <v>95</v>
      </c>
      <c r="N21" s="121">
        <f t="shared" si="2"/>
        <v>0</v>
      </c>
      <c r="O21" s="123" t="s">
        <v>99</v>
      </c>
    </row>
    <row r="22" spans="3:15" ht="20.100000000000001" customHeight="1" x14ac:dyDescent="0.25">
      <c r="C22" s="71" t="s">
        <v>3</v>
      </c>
      <c r="D22" s="215">
        <f>+J22/1000000000</f>
        <v>0</v>
      </c>
      <c r="E22" s="215">
        <f>+N22/1000000</f>
        <v>0</v>
      </c>
      <c r="G22" s="113" t="s">
        <v>3</v>
      </c>
      <c r="H22" s="120">
        <v>1.5E-3</v>
      </c>
      <c r="I22" s="117" t="s">
        <v>59</v>
      </c>
      <c r="J22" s="118">
        <f>+$F$7*$L$8*$K$8*H22</f>
        <v>0</v>
      </c>
      <c r="K22" s="119" t="s">
        <v>89</v>
      </c>
      <c r="L22" s="120">
        <v>0</v>
      </c>
      <c r="M22" s="117" t="s">
        <v>96</v>
      </c>
      <c r="N22" s="121">
        <f>+$F$8*$L$9*L22</f>
        <v>0</v>
      </c>
      <c r="O22" s="122" t="s">
        <v>88</v>
      </c>
    </row>
    <row r="23" spans="3:15" ht="20.100000000000001" customHeight="1" x14ac:dyDescent="0.25">
      <c r="C23" s="71" t="s">
        <v>6</v>
      </c>
      <c r="D23" s="215">
        <f>+J23/1000000000</f>
        <v>0</v>
      </c>
      <c r="E23" s="215">
        <f>+N23/1000000</f>
        <v>0</v>
      </c>
      <c r="G23" s="113" t="s">
        <v>6</v>
      </c>
      <c r="H23" s="116">
        <v>0.12</v>
      </c>
      <c r="I23" s="117" t="s">
        <v>59</v>
      </c>
      <c r="J23" s="121">
        <f>+$F$7*$L$8*$K$8*H23</f>
        <v>0</v>
      </c>
      <c r="K23" s="128" t="s">
        <v>89</v>
      </c>
      <c r="L23" s="120">
        <v>4.0000000000000001E-3</v>
      </c>
      <c r="M23" s="117" t="s">
        <v>96</v>
      </c>
      <c r="N23" s="121">
        <f>+$F$8*$L$9*L23</f>
        <v>0</v>
      </c>
      <c r="O23" s="122" t="s">
        <v>88</v>
      </c>
    </row>
    <row r="24" spans="3:15" ht="20.100000000000001" customHeight="1" x14ac:dyDescent="0.25">
      <c r="C24" s="73" t="s">
        <v>45</v>
      </c>
      <c r="D24" s="260" t="s">
        <v>24</v>
      </c>
      <c r="E24" s="260" t="s">
        <v>24</v>
      </c>
      <c r="G24" s="112" t="s">
        <v>77</v>
      </c>
      <c r="H24" s="129" t="s">
        <v>24</v>
      </c>
      <c r="I24" s="130" t="s">
        <v>24</v>
      </c>
      <c r="J24" s="131" t="s">
        <v>24</v>
      </c>
      <c r="K24" s="130" t="s">
        <v>24</v>
      </c>
      <c r="L24" s="132" t="s">
        <v>24</v>
      </c>
      <c r="M24" s="133" t="s">
        <v>24</v>
      </c>
      <c r="N24" s="131" t="s">
        <v>24</v>
      </c>
      <c r="O24" s="133" t="s">
        <v>24</v>
      </c>
    </row>
    <row r="25" spans="3:15" ht="20.100000000000001" customHeight="1" x14ac:dyDescent="0.25">
      <c r="C25" s="73" t="s">
        <v>46</v>
      </c>
      <c r="D25" s="260" t="s">
        <v>24</v>
      </c>
      <c r="E25" s="260" t="s">
        <v>24</v>
      </c>
      <c r="G25" s="112" t="s">
        <v>78</v>
      </c>
      <c r="H25" s="129" t="s">
        <v>24</v>
      </c>
      <c r="I25" s="130" t="s">
        <v>24</v>
      </c>
      <c r="J25" s="131" t="s">
        <v>24</v>
      </c>
      <c r="K25" s="130" t="s">
        <v>24</v>
      </c>
      <c r="L25" s="132" t="s">
        <v>24</v>
      </c>
      <c r="M25" s="133" t="s">
        <v>24</v>
      </c>
      <c r="N25" s="131" t="s">
        <v>24</v>
      </c>
      <c r="O25" s="133" t="s">
        <v>24</v>
      </c>
    </row>
    <row r="26" spans="3:15" ht="20.100000000000001" customHeight="1" x14ac:dyDescent="0.25">
      <c r="C26" s="73" t="s">
        <v>47</v>
      </c>
      <c r="D26" s="260" t="s">
        <v>24</v>
      </c>
      <c r="E26" s="260" t="s">
        <v>24</v>
      </c>
      <c r="G26" s="112" t="s">
        <v>79</v>
      </c>
      <c r="H26" s="129" t="s">
        <v>24</v>
      </c>
      <c r="I26" s="130" t="s">
        <v>24</v>
      </c>
      <c r="J26" s="131" t="s">
        <v>24</v>
      </c>
      <c r="K26" s="130" t="s">
        <v>24</v>
      </c>
      <c r="L26" s="132" t="s">
        <v>24</v>
      </c>
      <c r="M26" s="133" t="s">
        <v>24</v>
      </c>
      <c r="N26" s="131" t="s">
        <v>24</v>
      </c>
      <c r="O26" s="133" t="s">
        <v>24</v>
      </c>
    </row>
    <row r="27" spans="3:15" ht="20.100000000000001" customHeight="1" x14ac:dyDescent="0.25">
      <c r="C27" s="71" t="s">
        <v>4</v>
      </c>
      <c r="D27" s="215">
        <f>+J27/1000000000</f>
        <v>0</v>
      </c>
      <c r="E27" s="215">
        <f>+N27/1000000</f>
        <v>0</v>
      </c>
      <c r="G27" s="113" t="s">
        <v>4</v>
      </c>
      <c r="H27" s="120">
        <v>2.5000000000000001E-4</v>
      </c>
      <c r="I27" s="117" t="s">
        <v>59</v>
      </c>
      <c r="J27" s="118">
        <f t="shared" ref="J27:J36" si="3">+$F$7*$L$8*$K$8*H27</f>
        <v>0</v>
      </c>
      <c r="K27" s="119" t="s">
        <v>89</v>
      </c>
      <c r="L27" s="120">
        <v>0</v>
      </c>
      <c r="M27" s="117" t="s">
        <v>96</v>
      </c>
      <c r="N27" s="121">
        <f>+$F$8*$L$9*L27</f>
        <v>0</v>
      </c>
      <c r="O27" s="122" t="s">
        <v>88</v>
      </c>
    </row>
    <row r="28" spans="3:15" ht="20.100000000000001" customHeight="1" x14ac:dyDescent="0.25">
      <c r="C28" s="71" t="s">
        <v>7</v>
      </c>
      <c r="D28" s="215">
        <f t="shared" ref="D28:D29" si="4">+J28/1000000000</f>
        <v>0</v>
      </c>
      <c r="E28" s="215">
        <f>+N28/1000000</f>
        <v>0</v>
      </c>
      <c r="G28" s="113" t="s">
        <v>7</v>
      </c>
      <c r="H28" s="120">
        <v>7.6000000000000004E-4</v>
      </c>
      <c r="I28" s="117" t="s">
        <v>59</v>
      </c>
      <c r="J28" s="118">
        <f t="shared" si="3"/>
        <v>0</v>
      </c>
      <c r="K28" s="119" t="s">
        <v>89</v>
      </c>
      <c r="L28" s="120">
        <v>6.5000000000000002E-2</v>
      </c>
      <c r="M28" s="117" t="s">
        <v>96</v>
      </c>
      <c r="N28" s="121">
        <f>+$F$8*$L$9*L28</f>
        <v>0</v>
      </c>
      <c r="O28" s="122" t="s">
        <v>88</v>
      </c>
    </row>
    <row r="29" spans="3:15" ht="20.100000000000001" customHeight="1" x14ac:dyDescent="0.25">
      <c r="C29" s="71" t="s">
        <v>8</v>
      </c>
      <c r="D29" s="171">
        <f t="shared" si="4"/>
        <v>0</v>
      </c>
      <c r="E29" s="260" t="s">
        <v>24</v>
      </c>
      <c r="G29" s="113" t="s">
        <v>8</v>
      </c>
      <c r="H29" s="120">
        <v>1.5E-3</v>
      </c>
      <c r="I29" s="117" t="s">
        <v>59</v>
      </c>
      <c r="J29" s="118">
        <f t="shared" si="3"/>
        <v>0</v>
      </c>
      <c r="K29" s="119" t="s">
        <v>89</v>
      </c>
      <c r="L29" s="132" t="s">
        <v>24</v>
      </c>
      <c r="M29" s="133" t="s">
        <v>24</v>
      </c>
      <c r="N29" s="131" t="s">
        <v>24</v>
      </c>
      <c r="O29" s="133" t="s">
        <v>24</v>
      </c>
    </row>
    <row r="30" spans="3:15" ht="20.100000000000001" customHeight="1" x14ac:dyDescent="0.25">
      <c r="C30" s="71" t="s">
        <v>2</v>
      </c>
      <c r="D30" s="171">
        <f>+J30/1000000</f>
        <v>0</v>
      </c>
      <c r="E30" s="171">
        <f t="shared" si="1"/>
        <v>0</v>
      </c>
      <c r="G30" s="113" t="s">
        <v>2</v>
      </c>
      <c r="H30" s="116">
        <v>0.28100000000000003</v>
      </c>
      <c r="I30" s="117" t="s">
        <v>58</v>
      </c>
      <c r="J30" s="118">
        <f t="shared" si="3"/>
        <v>0</v>
      </c>
      <c r="K30" s="119" t="s">
        <v>88</v>
      </c>
      <c r="L30" s="120">
        <v>4.64E-3</v>
      </c>
      <c r="M30" s="117" t="s">
        <v>94</v>
      </c>
      <c r="N30" s="121">
        <f>+$F$8*L30</f>
        <v>0</v>
      </c>
      <c r="O30" s="122" t="s">
        <v>99</v>
      </c>
    </row>
    <row r="31" spans="3:15" ht="20.100000000000001" customHeight="1" x14ac:dyDescent="0.25">
      <c r="C31" s="74" t="s">
        <v>39</v>
      </c>
      <c r="D31" s="171">
        <f t="shared" ref="D31:D35" si="5">+J31/1000000</f>
        <v>0</v>
      </c>
      <c r="E31" s="171">
        <f t="shared" si="1"/>
        <v>0</v>
      </c>
      <c r="G31" s="114" t="s">
        <v>80</v>
      </c>
      <c r="H31" s="116">
        <v>0.1</v>
      </c>
      <c r="I31" s="117" t="s">
        <v>58</v>
      </c>
      <c r="J31" s="118">
        <f t="shared" si="3"/>
        <v>0</v>
      </c>
      <c r="K31" s="119" t="s">
        <v>88</v>
      </c>
      <c r="L31" s="120">
        <v>2.6257861635220125E-3</v>
      </c>
      <c r="M31" s="117" t="s">
        <v>94</v>
      </c>
      <c r="N31" s="121">
        <f t="shared" ref="N31:N34" si="6">+$F$8*L31</f>
        <v>0</v>
      </c>
      <c r="O31" s="122" t="s">
        <v>99</v>
      </c>
    </row>
    <row r="32" spans="3:15" ht="20.100000000000001" customHeight="1" x14ac:dyDescent="0.25">
      <c r="C32" s="71" t="s">
        <v>0</v>
      </c>
      <c r="D32" s="171">
        <f t="shared" si="5"/>
        <v>0</v>
      </c>
      <c r="E32" s="171">
        <f t="shared" si="1"/>
        <v>0</v>
      </c>
      <c r="G32" s="113" t="s">
        <v>0</v>
      </c>
      <c r="H32" s="116">
        <v>89</v>
      </c>
      <c r="I32" s="117" t="s">
        <v>58</v>
      </c>
      <c r="J32" s="118">
        <f t="shared" si="3"/>
        <v>0</v>
      </c>
      <c r="K32" s="119" t="s">
        <v>88</v>
      </c>
      <c r="L32" s="120">
        <v>2.2767021190210359</v>
      </c>
      <c r="M32" s="117" t="s">
        <v>94</v>
      </c>
      <c r="N32" s="121">
        <f t="shared" si="6"/>
        <v>0</v>
      </c>
      <c r="O32" s="122" t="s">
        <v>99</v>
      </c>
    </row>
    <row r="33" spans="3:16" ht="20.100000000000001" customHeight="1" x14ac:dyDescent="0.25">
      <c r="C33" s="74" t="s">
        <v>40</v>
      </c>
      <c r="D33" s="171">
        <f t="shared" si="5"/>
        <v>0</v>
      </c>
      <c r="E33" s="171">
        <f t="shared" si="1"/>
        <v>0</v>
      </c>
      <c r="G33" s="114" t="s">
        <v>81</v>
      </c>
      <c r="H33" s="134">
        <v>56100</v>
      </c>
      <c r="I33" s="117" t="s">
        <v>58</v>
      </c>
      <c r="J33" s="118">
        <f t="shared" si="3"/>
        <v>0</v>
      </c>
      <c r="K33" s="119" t="s">
        <v>88</v>
      </c>
      <c r="L33" s="120">
        <v>1690</v>
      </c>
      <c r="M33" s="117" t="s">
        <v>95</v>
      </c>
      <c r="N33" s="121">
        <f t="shared" si="6"/>
        <v>0</v>
      </c>
      <c r="O33" s="122" t="s">
        <v>99</v>
      </c>
    </row>
    <row r="34" spans="3:16" ht="20.100000000000001" customHeight="1" x14ac:dyDescent="0.25">
      <c r="C34" s="74" t="s">
        <v>41</v>
      </c>
      <c r="D34" s="171">
        <f t="shared" si="5"/>
        <v>0</v>
      </c>
      <c r="E34" s="171">
        <f t="shared" si="1"/>
        <v>0</v>
      </c>
      <c r="G34" s="114" t="s">
        <v>82</v>
      </c>
      <c r="H34" s="116">
        <v>1</v>
      </c>
      <c r="I34" s="117" t="s">
        <v>58</v>
      </c>
      <c r="J34" s="118">
        <f t="shared" si="3"/>
        <v>0</v>
      </c>
      <c r="K34" s="119" t="s">
        <v>88</v>
      </c>
      <c r="L34" s="120">
        <v>2.6257861635220127E-2</v>
      </c>
      <c r="M34" s="117" t="s">
        <v>95</v>
      </c>
      <c r="N34" s="121">
        <f t="shared" si="6"/>
        <v>0</v>
      </c>
      <c r="O34" s="122" t="s">
        <v>99</v>
      </c>
    </row>
    <row r="35" spans="3:16" ht="20.100000000000001" customHeight="1" x14ac:dyDescent="0.25">
      <c r="C35" s="71" t="s">
        <v>23</v>
      </c>
      <c r="D35" s="171">
        <f t="shared" si="5"/>
        <v>0</v>
      </c>
      <c r="E35" s="171">
        <f t="shared" si="1"/>
        <v>0</v>
      </c>
      <c r="G35" s="113" t="s">
        <v>23</v>
      </c>
      <c r="H35" s="116">
        <v>2.6</v>
      </c>
      <c r="I35" s="117" t="s">
        <v>58</v>
      </c>
      <c r="J35" s="118">
        <f t="shared" si="3"/>
        <v>0</v>
      </c>
      <c r="K35" s="119" t="s">
        <v>88</v>
      </c>
      <c r="L35" s="120">
        <v>0.1</v>
      </c>
      <c r="M35" s="117" t="s">
        <v>97</v>
      </c>
      <c r="N35" s="121">
        <f>+$F$8*L35*$L$9</f>
        <v>0</v>
      </c>
      <c r="O35" s="122" t="s">
        <v>99</v>
      </c>
    </row>
    <row r="36" spans="3:16" ht="20.100000000000001" customHeight="1" x14ac:dyDescent="0.25">
      <c r="C36" s="71" t="s">
        <v>5</v>
      </c>
      <c r="D36" s="171">
        <f>+J36/1000000000</f>
        <v>0</v>
      </c>
      <c r="E36" s="171">
        <f>+N36/1000000</f>
        <v>0</v>
      </c>
      <c r="G36" s="113" t="s">
        <v>5</v>
      </c>
      <c r="H36" s="116">
        <v>0.1</v>
      </c>
      <c r="I36" s="117" t="s">
        <v>59</v>
      </c>
      <c r="J36" s="118">
        <f t="shared" si="3"/>
        <v>0</v>
      </c>
      <c r="K36" s="119" t="s">
        <v>89</v>
      </c>
      <c r="L36" s="120">
        <v>0</v>
      </c>
      <c r="M36" s="117" t="s">
        <v>96</v>
      </c>
      <c r="N36" s="121">
        <f>+$F$8*L36*$L$9</f>
        <v>0</v>
      </c>
      <c r="O36" s="122" t="s">
        <v>88</v>
      </c>
    </row>
    <row r="37" spans="3:16" s="46" customFormat="1" ht="20.100000000000001" customHeight="1" x14ac:dyDescent="0.25">
      <c r="C37" s="71" t="s">
        <v>11</v>
      </c>
      <c r="D37" s="260" t="s">
        <v>24</v>
      </c>
      <c r="E37" s="260" t="s">
        <v>24</v>
      </c>
      <c r="G37" s="113" t="s">
        <v>11</v>
      </c>
      <c r="H37" s="135" t="s">
        <v>24</v>
      </c>
      <c r="I37" s="133" t="s">
        <v>24</v>
      </c>
      <c r="J37" s="136" t="s">
        <v>24</v>
      </c>
      <c r="K37" s="137" t="s">
        <v>24</v>
      </c>
      <c r="L37" s="132" t="s">
        <v>24</v>
      </c>
      <c r="M37" s="133" t="s">
        <v>24</v>
      </c>
      <c r="N37" s="131" t="s">
        <v>24</v>
      </c>
      <c r="O37" s="133" t="s">
        <v>24</v>
      </c>
    </row>
    <row r="38" spans="3:16" s="46" customFormat="1" ht="20.100000000000001" customHeight="1" x14ac:dyDescent="0.25">
      <c r="C38" s="71" t="s">
        <v>10</v>
      </c>
      <c r="D38" s="171">
        <f>+J38/1000000000000</f>
        <v>0</v>
      </c>
      <c r="E38" s="171">
        <f>+N38/1000000000000</f>
        <v>0</v>
      </c>
      <c r="G38" s="113" t="s">
        <v>10</v>
      </c>
      <c r="H38" s="116">
        <v>0.5</v>
      </c>
      <c r="I38" s="117" t="s">
        <v>12</v>
      </c>
      <c r="J38" s="118">
        <f>+$F$7*$L$8*$K$8*H38</f>
        <v>0</v>
      </c>
      <c r="K38" s="119" t="s">
        <v>107</v>
      </c>
      <c r="L38" s="120">
        <v>0.06</v>
      </c>
      <c r="M38" s="117" t="s">
        <v>98</v>
      </c>
      <c r="N38" s="121">
        <f>+$F$8*L38*L9</f>
        <v>0</v>
      </c>
      <c r="O38" s="122" t="s">
        <v>106</v>
      </c>
    </row>
    <row r="39" spans="3:16" s="46" customFormat="1" ht="20.100000000000001" customHeight="1" x14ac:dyDescent="0.25">
      <c r="C39" s="71" t="s">
        <v>9</v>
      </c>
      <c r="D39" s="260" t="s">
        <v>24</v>
      </c>
      <c r="E39" s="260" t="s">
        <v>24</v>
      </c>
      <c r="G39" s="113" t="s">
        <v>9</v>
      </c>
      <c r="H39" s="135" t="s">
        <v>24</v>
      </c>
      <c r="I39" s="133" t="s">
        <v>24</v>
      </c>
      <c r="J39" s="136" t="s">
        <v>24</v>
      </c>
      <c r="K39" s="137" t="s">
        <v>24</v>
      </c>
      <c r="L39" s="132" t="s">
        <v>24</v>
      </c>
      <c r="M39" s="133" t="s">
        <v>24</v>
      </c>
      <c r="N39" s="131" t="s">
        <v>24</v>
      </c>
      <c r="O39" s="133" t="s">
        <v>24</v>
      </c>
    </row>
    <row r="40" spans="3:16" s="46" customFormat="1" ht="20.100000000000001" customHeight="1" x14ac:dyDescent="0.25">
      <c r="G40" s="115"/>
      <c r="N40" s="91"/>
      <c r="O40" s="91"/>
      <c r="P40" s="91"/>
    </row>
    <row r="41" spans="3:16" s="46" customFormat="1" ht="20.100000000000001" customHeight="1" x14ac:dyDescent="0.25">
      <c r="F41" s="91"/>
      <c r="G41" s="91"/>
      <c r="H41" s="45"/>
      <c r="I41" s="45"/>
    </row>
    <row r="42" spans="3:16" s="46" customFormat="1" ht="20.100000000000001" customHeight="1" x14ac:dyDescent="0.25">
      <c r="F42" s="91"/>
      <c r="G42" s="91"/>
      <c r="H42" s="45"/>
      <c r="I42" s="45"/>
    </row>
    <row r="43" spans="3:16" s="46" customFormat="1" ht="27.95" customHeight="1" x14ac:dyDescent="0.25">
      <c r="C43" s="111"/>
      <c r="D43" s="91"/>
      <c r="E43" s="91"/>
      <c r="F43" s="91"/>
      <c r="G43" s="91"/>
      <c r="H43" s="45"/>
      <c r="I43" s="45"/>
    </row>
    <row r="44" spans="3:16" s="46" customFormat="1" ht="27.95" customHeight="1" x14ac:dyDescent="0.25">
      <c r="C44" s="45"/>
      <c r="D44" s="91"/>
      <c r="E44" s="91"/>
      <c r="F44" s="91"/>
      <c r="G44" s="91"/>
      <c r="H44" s="45"/>
      <c r="I44" s="45"/>
    </row>
    <row r="45" spans="3:16" s="46" customFormat="1" ht="27.95" customHeight="1" x14ac:dyDescent="0.25">
      <c r="C45" s="45"/>
      <c r="D45" s="91"/>
      <c r="E45" s="91"/>
      <c r="F45" s="91"/>
      <c r="G45" s="91"/>
      <c r="H45" s="45"/>
      <c r="I45" s="45"/>
    </row>
    <row r="46" spans="3:16" s="46" customFormat="1" ht="27.95" customHeight="1" x14ac:dyDescent="0.25">
      <c r="C46" s="45"/>
      <c r="D46" s="91"/>
      <c r="E46" s="91"/>
      <c r="F46" s="91"/>
      <c r="G46" s="91"/>
      <c r="H46" s="45"/>
      <c r="I46" s="45"/>
    </row>
    <row r="47" spans="3:16" s="46" customFormat="1" ht="27.95" customHeight="1" x14ac:dyDescent="0.25">
      <c r="C47" s="45"/>
      <c r="D47" s="91"/>
      <c r="E47" s="91"/>
      <c r="F47" s="91"/>
      <c r="G47" s="91"/>
      <c r="H47" s="45"/>
      <c r="I47" s="45"/>
    </row>
    <row r="48" spans="3:16" s="46" customFormat="1" ht="27.95" customHeight="1" x14ac:dyDescent="0.25">
      <c r="C48" s="45"/>
      <c r="D48" s="91"/>
      <c r="E48" s="91"/>
      <c r="F48" s="91"/>
      <c r="G48" s="91"/>
      <c r="H48" s="45"/>
      <c r="I48" s="45"/>
    </row>
    <row r="49" spans="3:9" s="46" customFormat="1" ht="27.95" customHeight="1" x14ac:dyDescent="0.25">
      <c r="C49" s="45"/>
      <c r="D49" s="91"/>
      <c r="E49" s="91"/>
      <c r="F49" s="91"/>
      <c r="G49" s="91"/>
      <c r="H49" s="45"/>
      <c r="I49" s="45"/>
    </row>
    <row r="50" spans="3:9" s="46" customFormat="1" ht="27.95" customHeight="1" x14ac:dyDescent="0.25">
      <c r="C50" s="45"/>
      <c r="D50" s="91"/>
      <c r="E50" s="91"/>
      <c r="F50" s="91"/>
      <c r="G50" s="91"/>
      <c r="H50" s="45"/>
      <c r="I50" s="45"/>
    </row>
    <row r="51" spans="3:9" s="46" customFormat="1" ht="27.95" customHeight="1" x14ac:dyDescent="0.25">
      <c r="C51" s="45"/>
      <c r="D51" s="91"/>
      <c r="E51" s="91"/>
      <c r="F51" s="91"/>
      <c r="G51" s="91"/>
      <c r="H51" s="45"/>
      <c r="I51" s="45"/>
    </row>
    <row r="52" spans="3:9" s="46" customFormat="1" ht="27.95" customHeight="1" x14ac:dyDescent="0.25">
      <c r="C52" s="45"/>
      <c r="D52" s="91"/>
      <c r="E52" s="91"/>
      <c r="F52" s="91"/>
      <c r="G52" s="91"/>
      <c r="H52" s="45"/>
      <c r="I52" s="45"/>
    </row>
    <row r="53" spans="3:9" s="46" customFormat="1" ht="27.95" customHeight="1" x14ac:dyDescent="0.25">
      <c r="C53" s="45"/>
      <c r="D53" s="91"/>
      <c r="E53" s="91"/>
      <c r="F53" s="91"/>
      <c r="G53" s="91"/>
      <c r="H53" s="45"/>
      <c r="I53" s="45"/>
    </row>
    <row r="54" spans="3:9" s="46" customFormat="1" ht="27.95" customHeight="1" x14ac:dyDescent="0.25">
      <c r="C54" s="45"/>
      <c r="D54" s="91"/>
      <c r="E54" s="91"/>
      <c r="F54" s="91"/>
      <c r="G54" s="91"/>
      <c r="H54" s="45"/>
      <c r="I54" s="45"/>
    </row>
    <row r="55" spans="3:9" s="46" customFormat="1" ht="27.95" customHeight="1" x14ac:dyDescent="0.25">
      <c r="C55" s="45"/>
      <c r="D55" s="91"/>
      <c r="E55" s="91"/>
      <c r="F55" s="91"/>
      <c r="G55" s="91"/>
      <c r="H55" s="45"/>
      <c r="I55" s="45"/>
    </row>
    <row r="56" spans="3:9" s="46" customFormat="1" ht="27.95" customHeight="1" x14ac:dyDescent="0.25">
      <c r="C56" s="45"/>
      <c r="D56" s="91"/>
      <c r="E56" s="91"/>
      <c r="F56" s="91"/>
      <c r="G56" s="91"/>
      <c r="H56" s="45"/>
      <c r="I56" s="45"/>
    </row>
    <row r="57" spans="3:9" s="46" customFormat="1" ht="27.95" customHeight="1" x14ac:dyDescent="0.25">
      <c r="C57" s="45"/>
      <c r="D57" s="91"/>
      <c r="E57" s="91"/>
      <c r="F57" s="91"/>
      <c r="G57" s="91"/>
      <c r="H57" s="45"/>
      <c r="I57" s="45"/>
    </row>
    <row r="58" spans="3:9" s="46" customFormat="1" x14ac:dyDescent="0.25">
      <c r="C58" s="45"/>
      <c r="D58" s="91"/>
      <c r="E58" s="91"/>
      <c r="F58" s="91"/>
      <c r="G58" s="91"/>
      <c r="H58" s="45"/>
      <c r="I58" s="45"/>
    </row>
    <row r="59" spans="3:9" s="46" customFormat="1" x14ac:dyDescent="0.25">
      <c r="C59" s="45"/>
      <c r="D59" s="91"/>
      <c r="E59" s="91"/>
      <c r="F59" s="91"/>
      <c r="G59" s="91"/>
      <c r="H59" s="45"/>
      <c r="I59" s="45"/>
    </row>
    <row r="60" spans="3:9" s="46" customFormat="1" x14ac:dyDescent="0.25">
      <c r="C60" s="45"/>
      <c r="D60" s="91"/>
      <c r="E60" s="91"/>
      <c r="F60" s="91"/>
      <c r="G60" s="91"/>
      <c r="H60" s="45"/>
      <c r="I60" s="45"/>
    </row>
    <row r="61" spans="3:9" s="46" customFormat="1" x14ac:dyDescent="0.25">
      <c r="C61" s="45"/>
      <c r="D61" s="91"/>
      <c r="E61" s="91"/>
      <c r="F61" s="91"/>
      <c r="G61" s="91"/>
      <c r="H61" s="45"/>
      <c r="I61" s="45"/>
    </row>
    <row r="62" spans="3:9" s="46" customFormat="1" x14ac:dyDescent="0.25">
      <c r="C62" s="45"/>
      <c r="D62" s="91"/>
      <c r="E62" s="91"/>
      <c r="F62" s="91"/>
      <c r="G62" s="91"/>
      <c r="H62" s="45"/>
      <c r="I62" s="45"/>
    </row>
    <row r="63" spans="3:9" s="46" customFormat="1" x14ac:dyDescent="0.25">
      <c r="C63" s="45"/>
      <c r="D63" s="91"/>
      <c r="E63" s="91"/>
      <c r="F63" s="91"/>
      <c r="G63" s="91"/>
      <c r="H63" s="45"/>
      <c r="I63" s="45"/>
    </row>
    <row r="64" spans="3:9" s="46" customFormat="1" x14ac:dyDescent="0.25">
      <c r="C64" s="45"/>
      <c r="D64" s="91"/>
      <c r="E64" s="91"/>
      <c r="F64" s="91"/>
      <c r="G64" s="91"/>
      <c r="H64" s="45"/>
      <c r="I64" s="45"/>
    </row>
    <row r="65" spans="3:9" s="46" customFormat="1" x14ac:dyDescent="0.25">
      <c r="C65" s="45"/>
      <c r="D65" s="91"/>
      <c r="E65" s="91"/>
      <c r="F65" s="91"/>
      <c r="G65" s="91"/>
      <c r="H65" s="45"/>
      <c r="I65" s="45"/>
    </row>
    <row r="66" spans="3:9" s="46" customFormat="1" x14ac:dyDescent="0.25">
      <c r="C66" s="45"/>
      <c r="D66" s="91"/>
      <c r="E66" s="91"/>
      <c r="F66" s="91"/>
      <c r="G66" s="91"/>
      <c r="H66" s="45"/>
      <c r="I66" s="45"/>
    </row>
    <row r="67" spans="3:9" s="46" customFormat="1" x14ac:dyDescent="0.25">
      <c r="C67" s="45"/>
      <c r="D67" s="91"/>
      <c r="E67" s="91"/>
      <c r="F67" s="91"/>
      <c r="G67" s="91"/>
      <c r="H67" s="45"/>
      <c r="I67" s="45"/>
    </row>
    <row r="68" spans="3:9" s="46" customFormat="1" x14ac:dyDescent="0.25">
      <c r="C68" s="45"/>
      <c r="D68" s="91"/>
      <c r="E68" s="91"/>
      <c r="F68" s="91"/>
      <c r="G68" s="91"/>
      <c r="H68" s="45"/>
      <c r="I68" s="45"/>
    </row>
    <row r="69" spans="3:9" s="46" customFormat="1" x14ac:dyDescent="0.25">
      <c r="C69" s="45"/>
      <c r="D69" s="91"/>
      <c r="E69" s="91"/>
      <c r="F69" s="91"/>
      <c r="G69" s="91"/>
      <c r="H69" s="45"/>
      <c r="I69" s="45"/>
    </row>
    <row r="70" spans="3:9" s="46" customFormat="1" x14ac:dyDescent="0.25">
      <c r="C70" s="45"/>
      <c r="D70" s="91"/>
      <c r="E70" s="91"/>
      <c r="F70" s="91"/>
      <c r="G70" s="91"/>
      <c r="H70" s="45"/>
      <c r="I70" s="45"/>
    </row>
    <row r="71" spans="3:9" s="46" customFormat="1" x14ac:dyDescent="0.25">
      <c r="C71" s="45"/>
      <c r="D71" s="91"/>
      <c r="E71" s="91"/>
      <c r="F71" s="91"/>
      <c r="G71" s="91"/>
      <c r="H71" s="45"/>
      <c r="I71" s="45"/>
    </row>
    <row r="72" spans="3:9" s="46" customFormat="1" x14ac:dyDescent="0.25">
      <c r="C72" s="45"/>
      <c r="D72" s="91"/>
      <c r="E72" s="91"/>
      <c r="F72" s="91"/>
      <c r="G72" s="91"/>
      <c r="H72" s="45"/>
      <c r="I72" s="45"/>
    </row>
    <row r="73" spans="3:9" s="46" customFormat="1" x14ac:dyDescent="0.25">
      <c r="C73" s="45"/>
      <c r="D73" s="91"/>
      <c r="E73" s="91"/>
      <c r="F73" s="91"/>
      <c r="G73" s="91"/>
      <c r="H73" s="45"/>
      <c r="I73" s="45"/>
    </row>
    <row r="74" spans="3:9" s="46" customFormat="1" x14ac:dyDescent="0.25">
      <c r="C74" s="45"/>
      <c r="D74" s="91"/>
      <c r="E74" s="91"/>
      <c r="F74" s="91"/>
      <c r="G74" s="91"/>
      <c r="H74" s="45"/>
      <c r="I74" s="45"/>
    </row>
    <row r="75" spans="3:9" s="46" customFormat="1" x14ac:dyDescent="0.25">
      <c r="C75" s="45"/>
      <c r="D75" s="91"/>
      <c r="E75" s="91"/>
      <c r="F75" s="91"/>
      <c r="G75" s="91"/>
      <c r="H75" s="45"/>
      <c r="I75" s="45"/>
    </row>
    <row r="76" spans="3:9" s="46" customFormat="1" x14ac:dyDescent="0.25">
      <c r="C76" s="45"/>
      <c r="D76" s="91"/>
      <c r="E76" s="91"/>
      <c r="F76" s="91"/>
      <c r="G76" s="91"/>
      <c r="H76" s="45"/>
      <c r="I76" s="45"/>
    </row>
    <row r="77" spans="3:9" s="46" customFormat="1" x14ac:dyDescent="0.25">
      <c r="C77" s="45"/>
      <c r="D77" s="91"/>
      <c r="E77" s="91"/>
      <c r="F77" s="91"/>
      <c r="G77" s="91"/>
      <c r="H77" s="45"/>
      <c r="I77" s="45"/>
    </row>
    <row r="78" spans="3:9" s="46" customFormat="1" x14ac:dyDescent="0.25">
      <c r="C78" s="45"/>
      <c r="D78" s="91"/>
      <c r="E78" s="91"/>
      <c r="F78" s="91"/>
      <c r="G78" s="91"/>
      <c r="H78" s="45"/>
      <c r="I78" s="45"/>
    </row>
    <row r="79" spans="3:9" s="46" customFormat="1" x14ac:dyDescent="0.25">
      <c r="C79" s="45"/>
      <c r="D79" s="91"/>
      <c r="E79" s="91"/>
      <c r="F79" s="91"/>
      <c r="G79" s="91"/>
      <c r="H79" s="45"/>
      <c r="I79" s="45"/>
    </row>
    <row r="80" spans="3:9" s="46" customFormat="1" x14ac:dyDescent="0.25">
      <c r="C80" s="45"/>
      <c r="D80" s="91"/>
      <c r="E80" s="91"/>
      <c r="F80" s="91"/>
      <c r="G80" s="91"/>
      <c r="H80" s="45"/>
      <c r="I80" s="45"/>
    </row>
    <row r="81" spans="3:9" s="46" customFormat="1" x14ac:dyDescent="0.25">
      <c r="C81" s="45"/>
      <c r="D81" s="91"/>
      <c r="E81" s="91"/>
      <c r="F81" s="91"/>
      <c r="G81" s="91"/>
      <c r="H81" s="45"/>
      <c r="I81" s="45"/>
    </row>
    <row r="82" spans="3:9" s="46" customFormat="1" x14ac:dyDescent="0.25">
      <c r="C82" s="45"/>
      <c r="D82" s="91"/>
      <c r="E82" s="91"/>
      <c r="F82" s="91"/>
      <c r="G82" s="91"/>
      <c r="H82" s="45"/>
      <c r="I82" s="45"/>
    </row>
    <row r="83" spans="3:9" s="46" customFormat="1" x14ac:dyDescent="0.25">
      <c r="C83" s="45"/>
      <c r="D83" s="91"/>
      <c r="E83" s="91"/>
      <c r="F83" s="91"/>
      <c r="G83" s="91"/>
      <c r="H83" s="45"/>
      <c r="I83" s="45"/>
    </row>
    <row r="84" spans="3:9" s="46" customFormat="1" x14ac:dyDescent="0.25">
      <c r="C84" s="45"/>
      <c r="D84" s="91"/>
      <c r="E84" s="91"/>
      <c r="F84" s="91"/>
      <c r="G84" s="91"/>
      <c r="H84" s="45"/>
      <c r="I84" s="45"/>
    </row>
    <row r="85" spans="3:9" s="46" customFormat="1" x14ac:dyDescent="0.25">
      <c r="C85" s="45"/>
      <c r="D85" s="91"/>
      <c r="E85" s="91"/>
      <c r="F85" s="91"/>
      <c r="G85" s="91"/>
      <c r="H85" s="45"/>
      <c r="I85" s="45"/>
    </row>
    <row r="86" spans="3:9" s="46" customFormat="1" x14ac:dyDescent="0.25">
      <c r="C86" s="45"/>
      <c r="D86" s="91"/>
      <c r="E86" s="91"/>
      <c r="F86" s="91"/>
      <c r="G86" s="91"/>
      <c r="H86" s="45"/>
      <c r="I86" s="45"/>
    </row>
    <row r="87" spans="3:9" s="46" customFormat="1" x14ac:dyDescent="0.25">
      <c r="C87" s="45"/>
      <c r="D87" s="91"/>
      <c r="E87" s="91"/>
      <c r="F87" s="91"/>
      <c r="G87" s="91"/>
      <c r="H87" s="45"/>
      <c r="I87" s="45"/>
    </row>
    <row r="88" spans="3:9" s="46" customFormat="1" x14ac:dyDescent="0.25">
      <c r="C88" s="45"/>
      <c r="D88" s="91"/>
      <c r="E88" s="91"/>
      <c r="F88" s="91"/>
      <c r="G88" s="91"/>
      <c r="H88" s="45"/>
      <c r="I88" s="45"/>
    </row>
    <row r="89" spans="3:9" s="46" customFormat="1" x14ac:dyDescent="0.25">
      <c r="C89" s="45"/>
      <c r="D89" s="91"/>
      <c r="E89" s="91"/>
      <c r="F89" s="91"/>
      <c r="G89" s="91"/>
      <c r="H89" s="45"/>
      <c r="I89" s="45"/>
    </row>
    <row r="90" spans="3:9" s="46" customFormat="1" x14ac:dyDescent="0.25">
      <c r="C90" s="45"/>
      <c r="D90" s="91"/>
      <c r="E90" s="91"/>
      <c r="F90" s="91"/>
      <c r="G90" s="91"/>
      <c r="H90" s="45"/>
      <c r="I90" s="45"/>
    </row>
    <row r="91" spans="3:9" s="46" customFormat="1" x14ac:dyDescent="0.25">
      <c r="C91" s="45"/>
      <c r="D91" s="91"/>
      <c r="E91" s="91"/>
      <c r="F91" s="91"/>
      <c r="G91" s="91"/>
      <c r="H91" s="45"/>
      <c r="I91" s="45"/>
    </row>
    <row r="92" spans="3:9" s="46" customFormat="1" x14ac:dyDescent="0.25">
      <c r="C92" s="45"/>
      <c r="D92" s="91"/>
      <c r="E92" s="91"/>
      <c r="F92" s="91"/>
      <c r="G92" s="91"/>
      <c r="H92" s="45"/>
      <c r="I92" s="45"/>
    </row>
    <row r="93" spans="3:9" s="46" customFormat="1" x14ac:dyDescent="0.25">
      <c r="C93" s="45"/>
      <c r="D93" s="91"/>
      <c r="E93" s="91"/>
      <c r="F93" s="91"/>
      <c r="G93" s="91"/>
      <c r="H93" s="45"/>
      <c r="I93" s="45"/>
    </row>
    <row r="94" spans="3:9" s="46" customFormat="1" x14ac:dyDescent="0.25">
      <c r="C94" s="45"/>
      <c r="D94" s="91"/>
      <c r="E94" s="91"/>
      <c r="F94" s="91"/>
      <c r="G94" s="91"/>
      <c r="H94" s="45"/>
      <c r="I94" s="45"/>
    </row>
    <row r="95" spans="3:9" s="46" customFormat="1" x14ac:dyDescent="0.25">
      <c r="C95" s="45"/>
      <c r="D95" s="91"/>
      <c r="E95" s="91"/>
      <c r="F95" s="91"/>
      <c r="G95" s="91"/>
      <c r="H95" s="45"/>
      <c r="I95" s="45"/>
    </row>
    <row r="96" spans="3:9" s="46" customFormat="1" x14ac:dyDescent="0.25">
      <c r="C96" s="45"/>
      <c r="D96" s="91"/>
      <c r="E96" s="91"/>
      <c r="F96" s="91"/>
      <c r="G96" s="91"/>
      <c r="H96" s="45"/>
      <c r="I96" s="45"/>
    </row>
    <row r="97" spans="3:9" s="46" customFormat="1" x14ac:dyDescent="0.25">
      <c r="C97" s="45"/>
      <c r="D97" s="91"/>
      <c r="E97" s="91"/>
      <c r="F97" s="91"/>
      <c r="G97" s="91"/>
      <c r="H97" s="45"/>
      <c r="I97" s="45"/>
    </row>
    <row r="98" spans="3:9" s="46" customFormat="1" x14ac:dyDescent="0.25">
      <c r="C98" s="45"/>
      <c r="D98" s="91"/>
      <c r="E98" s="91"/>
      <c r="F98" s="91"/>
      <c r="G98" s="91"/>
      <c r="H98" s="45"/>
      <c r="I98" s="45"/>
    </row>
    <row r="99" spans="3:9" s="46" customFormat="1" x14ac:dyDescent="0.25">
      <c r="C99" s="45"/>
      <c r="D99" s="91"/>
      <c r="E99" s="91"/>
      <c r="F99" s="91"/>
      <c r="G99" s="91"/>
      <c r="H99" s="45"/>
      <c r="I99" s="45"/>
    </row>
    <row r="100" spans="3:9" s="46" customFormat="1" x14ac:dyDescent="0.25">
      <c r="C100" s="45"/>
      <c r="D100" s="91"/>
      <c r="E100" s="91"/>
      <c r="F100" s="91"/>
      <c r="G100" s="91"/>
      <c r="H100" s="45"/>
      <c r="I100" s="45"/>
    </row>
    <row r="101" spans="3:9" s="46" customFormat="1" x14ac:dyDescent="0.25">
      <c r="C101" s="45"/>
      <c r="D101" s="91"/>
      <c r="E101" s="91"/>
      <c r="F101" s="91"/>
      <c r="G101" s="91"/>
      <c r="H101" s="45"/>
      <c r="I101" s="45"/>
    </row>
    <row r="102" spans="3:9" s="46" customFormat="1" x14ac:dyDescent="0.25">
      <c r="C102" s="45"/>
      <c r="D102" s="91"/>
      <c r="E102" s="91"/>
      <c r="F102" s="91"/>
      <c r="G102" s="91"/>
      <c r="H102" s="45"/>
      <c r="I102" s="45"/>
    </row>
    <row r="103" spans="3:9" s="46" customFormat="1" x14ac:dyDescent="0.25">
      <c r="C103" s="45"/>
      <c r="D103" s="91"/>
      <c r="E103" s="91"/>
      <c r="F103" s="91"/>
      <c r="G103" s="91"/>
      <c r="H103" s="45"/>
      <c r="I103" s="45"/>
    </row>
    <row r="104" spans="3:9" s="46" customFormat="1" x14ac:dyDescent="0.25">
      <c r="C104" s="45"/>
      <c r="D104" s="91"/>
      <c r="E104" s="91"/>
      <c r="F104" s="91"/>
      <c r="G104" s="91"/>
      <c r="H104" s="45"/>
      <c r="I104" s="45"/>
    </row>
    <row r="105" spans="3:9" s="46" customFormat="1" x14ac:dyDescent="0.25">
      <c r="C105" s="45"/>
      <c r="D105" s="91"/>
      <c r="E105" s="91"/>
      <c r="F105" s="91"/>
      <c r="G105" s="91"/>
      <c r="H105" s="45"/>
      <c r="I105" s="45"/>
    </row>
    <row r="106" spans="3:9" s="46" customFormat="1" x14ac:dyDescent="0.25">
      <c r="C106" s="45"/>
      <c r="D106" s="91"/>
      <c r="E106" s="91"/>
      <c r="F106" s="91"/>
      <c r="G106" s="91"/>
      <c r="H106" s="45"/>
      <c r="I106" s="45"/>
    </row>
    <row r="107" spans="3:9" s="46" customFormat="1" x14ac:dyDescent="0.25">
      <c r="C107" s="45"/>
      <c r="D107" s="91"/>
      <c r="E107" s="91"/>
      <c r="F107" s="91"/>
      <c r="G107" s="91"/>
      <c r="H107" s="45"/>
      <c r="I107" s="45"/>
    </row>
    <row r="108" spans="3:9" s="46" customFormat="1" x14ac:dyDescent="0.25">
      <c r="C108" s="45"/>
      <c r="D108" s="91"/>
      <c r="E108" s="91"/>
      <c r="F108" s="91"/>
      <c r="G108" s="91"/>
      <c r="H108" s="45"/>
      <c r="I108" s="45"/>
    </row>
    <row r="109" spans="3:9" s="46" customFormat="1" x14ac:dyDescent="0.25">
      <c r="C109" s="45"/>
      <c r="D109" s="91"/>
      <c r="E109" s="91"/>
      <c r="F109" s="91"/>
      <c r="G109" s="91"/>
      <c r="H109" s="45"/>
      <c r="I109" s="45"/>
    </row>
    <row r="110" spans="3:9" s="46" customFormat="1" x14ac:dyDescent="0.25">
      <c r="C110" s="45"/>
      <c r="D110" s="91"/>
      <c r="E110" s="91"/>
      <c r="F110" s="91"/>
      <c r="G110" s="91"/>
      <c r="H110" s="45"/>
      <c r="I110" s="45"/>
    </row>
    <row r="111" spans="3:9" s="46" customFormat="1" x14ac:dyDescent="0.25">
      <c r="C111" s="45"/>
      <c r="D111" s="91"/>
      <c r="E111" s="91"/>
      <c r="F111" s="91"/>
      <c r="G111" s="91"/>
      <c r="H111" s="45"/>
      <c r="I111" s="45"/>
    </row>
    <row r="112" spans="3:9" s="46" customFormat="1" x14ac:dyDescent="0.25">
      <c r="C112" s="45"/>
      <c r="D112" s="91"/>
      <c r="E112" s="91"/>
      <c r="F112" s="91"/>
      <c r="G112" s="91"/>
      <c r="H112" s="45"/>
      <c r="I112" s="45"/>
    </row>
    <row r="113" spans="3:9" s="46" customFormat="1" x14ac:dyDescent="0.25">
      <c r="C113" s="45"/>
      <c r="D113" s="91"/>
      <c r="E113" s="91"/>
      <c r="F113" s="91"/>
      <c r="G113" s="91"/>
      <c r="H113" s="45"/>
      <c r="I113" s="45"/>
    </row>
    <row r="114" spans="3:9" s="46" customFormat="1" x14ac:dyDescent="0.25">
      <c r="C114" s="45"/>
      <c r="D114" s="91"/>
      <c r="E114" s="91"/>
      <c r="F114" s="91"/>
      <c r="G114" s="91"/>
      <c r="H114" s="45"/>
      <c r="I114" s="45"/>
    </row>
    <row r="115" spans="3:9" s="46" customFormat="1" x14ac:dyDescent="0.25">
      <c r="C115" s="45"/>
      <c r="D115" s="91"/>
      <c r="E115" s="91"/>
      <c r="F115" s="91"/>
      <c r="G115" s="91"/>
      <c r="H115" s="45"/>
      <c r="I115" s="45"/>
    </row>
    <row r="116" spans="3:9" s="46" customFormat="1" x14ac:dyDescent="0.25">
      <c r="C116" s="45"/>
      <c r="D116" s="91"/>
      <c r="E116" s="91"/>
      <c r="F116" s="91"/>
      <c r="G116" s="91"/>
      <c r="H116" s="45"/>
      <c r="I116" s="45"/>
    </row>
    <row r="117" spans="3:9" s="46" customFormat="1" x14ac:dyDescent="0.25">
      <c r="C117" s="45"/>
      <c r="D117" s="91"/>
      <c r="E117" s="91"/>
      <c r="F117" s="91"/>
      <c r="G117" s="91"/>
      <c r="H117" s="45"/>
      <c r="I117" s="45"/>
    </row>
    <row r="118" spans="3:9" s="46" customFormat="1" x14ac:dyDescent="0.25">
      <c r="C118" s="45"/>
      <c r="D118" s="91"/>
      <c r="E118" s="91"/>
      <c r="F118" s="91"/>
      <c r="G118" s="91"/>
      <c r="H118" s="45"/>
      <c r="I118" s="45"/>
    </row>
    <row r="119" spans="3:9" s="46" customFormat="1" x14ac:dyDescent="0.25">
      <c r="C119" s="45"/>
      <c r="D119" s="91"/>
      <c r="E119" s="91"/>
      <c r="F119" s="91"/>
      <c r="G119" s="91"/>
      <c r="H119" s="45"/>
      <c r="I119" s="45"/>
    </row>
    <row r="120" spans="3:9" s="46" customFormat="1" x14ac:dyDescent="0.25">
      <c r="C120" s="45"/>
      <c r="D120" s="91"/>
      <c r="E120" s="91"/>
      <c r="F120" s="91"/>
      <c r="G120" s="91"/>
      <c r="H120" s="45"/>
      <c r="I120" s="45"/>
    </row>
    <row r="121" spans="3:9" s="46" customFormat="1" x14ac:dyDescent="0.25">
      <c r="C121" s="45"/>
      <c r="D121" s="91"/>
      <c r="E121" s="91"/>
      <c r="F121" s="91"/>
      <c r="G121" s="91"/>
      <c r="H121" s="45"/>
      <c r="I121" s="45"/>
    </row>
    <row r="122" spans="3:9" s="46" customFormat="1" x14ac:dyDescent="0.25">
      <c r="C122" s="45"/>
      <c r="D122" s="91"/>
      <c r="E122" s="91"/>
      <c r="F122" s="91"/>
      <c r="G122" s="91"/>
      <c r="H122" s="45"/>
      <c r="I122" s="45"/>
    </row>
  </sheetData>
  <sheetProtection formatCells="0" formatColumns="0" formatRows="0" insertColumns="0" insertRows="0" insertHyperlinks="0" deleteColumns="0" deleteRows="0" sort="0" autoFilter="0" pivotTables="0"/>
  <mergeCells count="25">
    <mergeCell ref="A1:F2"/>
    <mergeCell ref="J6:J7"/>
    <mergeCell ref="L6:L7"/>
    <mergeCell ref="C6:H6"/>
    <mergeCell ref="B4:D5"/>
    <mergeCell ref="I4:J5"/>
    <mergeCell ref="K6:K7"/>
    <mergeCell ref="F8:G8"/>
    <mergeCell ref="G14:G15"/>
    <mergeCell ref="E9:H9"/>
    <mergeCell ref="C7:D8"/>
    <mergeCell ref="F7:G7"/>
    <mergeCell ref="H14:H15"/>
    <mergeCell ref="D14:E14"/>
    <mergeCell ref="N14:N15"/>
    <mergeCell ref="O14:O15"/>
    <mergeCell ref="B12:C13"/>
    <mergeCell ref="F12:G13"/>
    <mergeCell ref="C9:D9"/>
    <mergeCell ref="I14:I15"/>
    <mergeCell ref="J14:J15"/>
    <mergeCell ref="L14:L15"/>
    <mergeCell ref="M14:M15"/>
    <mergeCell ref="K14:K15"/>
    <mergeCell ref="C14:C15"/>
  </mergeCells>
  <conditionalFormatting sqref="O7:O9 P4 O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5" location="Instrucciones!A1" display="Inicio"/>
    <hyperlink ref="O7" location="'Combustibles pesados'!A1" display="Líquidos Pesados"/>
    <hyperlink ref="O8" location="'Combustibles líquidos ligeros'!A1" display="Líquidos Ligeros"/>
    <hyperlink ref="O9" location="Biomasa!A1" display="Biomasa"/>
    <hyperlink ref="O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sqref="A1:H3"/>
    </sheetView>
  </sheetViews>
  <sheetFormatPr baseColWidth="10" defaultColWidth="10.88671875" defaultRowHeight="15.75" x14ac:dyDescent="0.25"/>
  <cols>
    <col min="1" max="2" width="4" style="47" customWidth="1"/>
    <col min="3" max="3" width="12.109375" style="46" customWidth="1"/>
    <col min="4" max="6" width="12.109375" style="142" customWidth="1"/>
    <col min="7" max="7" width="9.88671875" style="142" bestFit="1" customWidth="1"/>
    <col min="8" max="9" width="12.109375" style="142" customWidth="1"/>
    <col min="10" max="10" width="10.44140625" style="46" customWidth="1"/>
    <col min="11" max="12" width="12.109375" style="46" customWidth="1"/>
    <col min="13" max="13" width="12.109375" style="47" customWidth="1"/>
    <col min="14" max="14" width="10.6640625" style="47" customWidth="1"/>
    <col min="15" max="16" width="12.109375" style="47" customWidth="1"/>
    <col min="17" max="17" width="7.44140625" style="47" customWidth="1"/>
    <col min="18" max="23" width="12.109375" style="47" customWidth="1"/>
    <col min="24" max="16384" width="10.88671875" style="47"/>
  </cols>
  <sheetData>
    <row r="1" spans="1:17" s="46" customFormat="1" ht="15" customHeight="1" x14ac:dyDescent="0.25">
      <c r="A1" s="351" t="s">
        <v>68</v>
      </c>
      <c r="B1" s="351"/>
      <c r="C1" s="351"/>
      <c r="D1" s="351"/>
      <c r="E1" s="351"/>
      <c r="F1" s="351"/>
      <c r="G1" s="351"/>
      <c r="H1" s="351"/>
      <c r="I1" s="142"/>
    </row>
    <row r="2" spans="1:17" s="46" customFormat="1" ht="20.100000000000001" customHeight="1" x14ac:dyDescent="0.25">
      <c r="A2" s="351"/>
      <c r="B2" s="351"/>
      <c r="C2" s="351"/>
      <c r="D2" s="351"/>
      <c r="E2" s="351"/>
      <c r="F2" s="351"/>
      <c r="G2" s="351"/>
      <c r="H2" s="351"/>
      <c r="I2" s="142"/>
    </row>
    <row r="3" spans="1:17" s="46" customFormat="1" ht="20.100000000000001" customHeight="1" x14ac:dyDescent="0.25">
      <c r="A3" s="351"/>
      <c r="B3" s="351"/>
      <c r="C3" s="351"/>
      <c r="D3" s="351"/>
      <c r="E3" s="351"/>
      <c r="F3" s="351"/>
      <c r="G3" s="351"/>
      <c r="H3" s="351"/>
      <c r="I3" s="142"/>
    </row>
    <row r="4" spans="1:17" s="46" customFormat="1" ht="20.100000000000001" customHeight="1" x14ac:dyDescent="0.45">
      <c r="A4" s="143"/>
      <c r="B4" s="143"/>
      <c r="C4" s="143"/>
      <c r="D4" s="143"/>
      <c r="E4" s="143"/>
      <c r="F4" s="143"/>
      <c r="G4" s="143"/>
      <c r="H4" s="142"/>
      <c r="I4" s="142"/>
    </row>
    <row r="5" spans="1:17" s="46" customFormat="1" ht="20.100000000000001" customHeight="1" x14ac:dyDescent="0.25">
      <c r="B5" s="337" t="s">
        <v>153</v>
      </c>
      <c r="C5" s="337"/>
      <c r="D5" s="337"/>
      <c r="E5" s="144"/>
      <c r="F5" s="144"/>
      <c r="G5" s="144"/>
      <c r="H5" s="144"/>
      <c r="I5" s="144"/>
      <c r="J5" s="352" t="s">
        <v>57</v>
      </c>
      <c r="K5" s="352"/>
      <c r="L5" s="352"/>
      <c r="M5" s="352"/>
      <c r="N5" s="145"/>
      <c r="P5" s="100" t="s">
        <v>54</v>
      </c>
    </row>
    <row r="6" spans="1:17" s="46" customFormat="1" ht="20.100000000000001" customHeight="1" x14ac:dyDescent="0.25">
      <c r="B6" s="337"/>
      <c r="C6" s="337"/>
      <c r="D6" s="337"/>
      <c r="E6" s="144"/>
      <c r="F6" s="144"/>
      <c r="G6" s="144"/>
      <c r="H6" s="144"/>
      <c r="I6" s="144"/>
      <c r="J6" s="352"/>
      <c r="K6" s="352"/>
      <c r="L6" s="352"/>
      <c r="M6" s="352"/>
      <c r="N6" s="145"/>
      <c r="P6" s="102" t="s">
        <v>18</v>
      </c>
    </row>
    <row r="7" spans="1:17" s="46" customFormat="1" ht="20.100000000000001" customHeight="1" x14ac:dyDescent="0.25">
      <c r="B7" s="101"/>
      <c r="C7" s="305" t="s">
        <v>28</v>
      </c>
      <c r="D7" s="305"/>
      <c r="E7" s="305"/>
      <c r="F7" s="305"/>
      <c r="G7" s="305"/>
      <c r="H7" s="305"/>
      <c r="I7" s="306"/>
      <c r="J7" s="101"/>
      <c r="K7" s="355" t="s">
        <v>13</v>
      </c>
      <c r="L7" s="355" t="s">
        <v>35</v>
      </c>
      <c r="M7" s="355" t="s">
        <v>52</v>
      </c>
      <c r="N7" s="146"/>
      <c r="P7" s="103" t="s">
        <v>19</v>
      </c>
    </row>
    <row r="8" spans="1:17" s="46" customFormat="1" ht="20.100000000000001" customHeight="1" x14ac:dyDescent="0.25">
      <c r="B8" s="101"/>
      <c r="C8" s="347"/>
      <c r="D8" s="348"/>
      <c r="E8" s="56" t="s">
        <v>158</v>
      </c>
      <c r="F8" s="340">
        <v>0</v>
      </c>
      <c r="G8" s="341"/>
      <c r="H8" s="342"/>
      <c r="I8" s="56" t="s">
        <v>49</v>
      </c>
      <c r="J8" s="101"/>
      <c r="K8" s="356"/>
      <c r="L8" s="356"/>
      <c r="M8" s="356"/>
      <c r="N8" s="146"/>
      <c r="P8" s="103" t="s">
        <v>147</v>
      </c>
    </row>
    <row r="9" spans="1:17" s="46" customFormat="1" ht="23.1" customHeight="1" x14ac:dyDescent="0.25">
      <c r="B9" s="101"/>
      <c r="C9" s="347"/>
      <c r="D9" s="348"/>
      <c r="E9" s="56" t="s">
        <v>15</v>
      </c>
      <c r="F9" s="340">
        <v>0</v>
      </c>
      <c r="G9" s="341"/>
      <c r="H9" s="342"/>
      <c r="I9" s="56" t="s">
        <v>50</v>
      </c>
      <c r="J9" s="101"/>
      <c r="K9" s="158" t="s">
        <v>32</v>
      </c>
      <c r="L9" s="159">
        <v>40.4</v>
      </c>
      <c r="M9" s="159">
        <f>962/1000</f>
        <v>0.96199999999999997</v>
      </c>
      <c r="N9" s="146"/>
      <c r="P9" s="103" t="s">
        <v>20</v>
      </c>
    </row>
    <row r="10" spans="1:17" s="46" customFormat="1" ht="29.1" customHeight="1" x14ac:dyDescent="0.25">
      <c r="A10" s="156"/>
      <c r="B10" s="157"/>
      <c r="C10" s="349" t="s">
        <v>25</v>
      </c>
      <c r="D10" s="350"/>
      <c r="E10" s="328" t="s">
        <v>109</v>
      </c>
      <c r="F10" s="329"/>
      <c r="G10" s="329"/>
      <c r="H10" s="329"/>
      <c r="I10" s="330"/>
      <c r="J10" s="157"/>
      <c r="K10" s="158" t="s">
        <v>15</v>
      </c>
      <c r="L10" s="159">
        <v>32.5</v>
      </c>
      <c r="M10" s="160" t="s">
        <v>29</v>
      </c>
      <c r="N10" s="161"/>
      <c r="O10" s="156"/>
      <c r="P10" s="156"/>
      <c r="Q10" s="156"/>
    </row>
    <row r="11" spans="1:17" s="46" customFormat="1" ht="20.100000000000001" customHeight="1" x14ac:dyDescent="0.25">
      <c r="A11" s="156"/>
      <c r="B11" s="157"/>
      <c r="C11" s="157"/>
      <c r="D11" s="162"/>
      <c r="E11" s="163"/>
      <c r="F11" s="163"/>
      <c r="G11" s="163"/>
      <c r="H11" s="163"/>
      <c r="I11" s="163"/>
      <c r="J11" s="157"/>
      <c r="K11" s="157"/>
      <c r="L11" s="157"/>
      <c r="M11" s="157"/>
      <c r="N11" s="161"/>
      <c r="O11" s="156"/>
      <c r="P11" s="156"/>
      <c r="Q11" s="156"/>
    </row>
    <row r="12" spans="1:17" s="46" customFormat="1" ht="20.100000000000001" customHeight="1" x14ac:dyDescent="0.25">
      <c r="A12" s="156"/>
      <c r="B12" s="156"/>
      <c r="C12" s="156"/>
      <c r="D12" s="164"/>
      <c r="E12" s="165"/>
      <c r="F12" s="165"/>
      <c r="G12" s="165"/>
      <c r="H12" s="165"/>
      <c r="I12" s="165"/>
      <c r="J12" s="156"/>
      <c r="K12" s="156"/>
      <c r="L12" s="156"/>
      <c r="M12" s="156"/>
      <c r="N12" s="156"/>
      <c r="O12" s="156"/>
      <c r="P12" s="156"/>
      <c r="Q12" s="156"/>
    </row>
    <row r="13" spans="1:17" s="46" customFormat="1" ht="20.100000000000001" customHeight="1" x14ac:dyDescent="0.25">
      <c r="A13" s="156"/>
      <c r="B13" s="353" t="s">
        <v>38</v>
      </c>
      <c r="C13" s="353"/>
      <c r="D13" s="166"/>
      <c r="E13" s="166"/>
      <c r="F13" s="354" t="s">
        <v>56</v>
      </c>
      <c r="G13" s="354"/>
      <c r="H13" s="167"/>
      <c r="I13" s="167"/>
      <c r="J13" s="167"/>
      <c r="K13" s="167"/>
      <c r="L13" s="167"/>
      <c r="M13" s="167"/>
      <c r="N13" s="167"/>
      <c r="O13" s="167"/>
      <c r="P13" s="156"/>
      <c r="Q13" s="156"/>
    </row>
    <row r="14" spans="1:17" s="46" customFormat="1" ht="20.100000000000001" customHeight="1" x14ac:dyDescent="0.25">
      <c r="A14" s="156"/>
      <c r="B14" s="353"/>
      <c r="C14" s="353"/>
      <c r="D14" s="168"/>
      <c r="E14" s="168"/>
      <c r="F14" s="354"/>
      <c r="G14" s="354"/>
      <c r="H14" s="169"/>
      <c r="I14" s="169"/>
      <c r="J14" s="169"/>
      <c r="K14" s="169"/>
      <c r="L14" s="169"/>
      <c r="M14" s="169"/>
      <c r="N14" s="169"/>
      <c r="O14" s="169"/>
      <c r="P14" s="156"/>
      <c r="Q14" s="156"/>
    </row>
    <row r="15" spans="1:17" s="281" customFormat="1" ht="20.100000000000001" customHeight="1" x14ac:dyDescent="0.25">
      <c r="A15" s="284"/>
      <c r="B15" s="284"/>
      <c r="C15" s="345" t="s">
        <v>152</v>
      </c>
      <c r="D15" s="343" t="s">
        <v>36</v>
      </c>
      <c r="E15" s="344"/>
      <c r="F15" s="284"/>
      <c r="G15" s="339" t="s">
        <v>152</v>
      </c>
      <c r="H15" s="339" t="s">
        <v>26</v>
      </c>
      <c r="I15" s="339" t="s">
        <v>61</v>
      </c>
      <c r="J15" s="339" t="s">
        <v>160</v>
      </c>
      <c r="K15" s="339" t="s">
        <v>27</v>
      </c>
      <c r="L15" s="339" t="s">
        <v>26</v>
      </c>
      <c r="M15" s="339" t="s">
        <v>61</v>
      </c>
      <c r="N15" s="339" t="s">
        <v>159</v>
      </c>
      <c r="O15" s="339" t="s">
        <v>27</v>
      </c>
      <c r="P15" s="284"/>
      <c r="Q15" s="284"/>
    </row>
    <row r="16" spans="1:17" s="281" customFormat="1" ht="22.7" customHeight="1" x14ac:dyDescent="0.25">
      <c r="A16" s="284"/>
      <c r="B16" s="284"/>
      <c r="C16" s="346"/>
      <c r="D16" s="285" t="s">
        <v>158</v>
      </c>
      <c r="E16" s="285" t="s">
        <v>15</v>
      </c>
      <c r="F16" s="284"/>
      <c r="G16" s="339"/>
      <c r="H16" s="339"/>
      <c r="I16" s="339"/>
      <c r="J16" s="339"/>
      <c r="K16" s="339"/>
      <c r="L16" s="339"/>
      <c r="M16" s="339"/>
      <c r="N16" s="339"/>
      <c r="O16" s="339"/>
      <c r="P16" s="284"/>
      <c r="Q16" s="284"/>
    </row>
    <row r="17" spans="1:17" s="46" customFormat="1" ht="20.100000000000001" customHeight="1" x14ac:dyDescent="0.25">
      <c r="A17" s="156"/>
      <c r="B17" s="156"/>
      <c r="C17" s="170" t="s">
        <v>21</v>
      </c>
      <c r="D17" s="171">
        <f>+J17/1000000</f>
        <v>0</v>
      </c>
      <c r="E17" s="171">
        <f>+N17/1000</f>
        <v>0</v>
      </c>
      <c r="F17" s="156"/>
      <c r="G17" s="172" t="s">
        <v>21</v>
      </c>
      <c r="H17" s="173">
        <v>35.4</v>
      </c>
      <c r="I17" s="173" t="s">
        <v>58</v>
      </c>
      <c r="J17" s="174">
        <f>+$F$8*$M$9*$L$9*H17</f>
        <v>0</v>
      </c>
      <c r="K17" s="175" t="s">
        <v>88</v>
      </c>
      <c r="L17" s="176">
        <v>1.5875732950000001</v>
      </c>
      <c r="M17" s="173" t="s">
        <v>97</v>
      </c>
      <c r="N17" s="177">
        <f>+$F$9*L17</f>
        <v>0</v>
      </c>
      <c r="O17" s="178" t="s">
        <v>99</v>
      </c>
      <c r="P17" s="156"/>
      <c r="Q17" s="156"/>
    </row>
    <row r="18" spans="1:17" s="46" customFormat="1" ht="20.100000000000001" customHeight="1" x14ac:dyDescent="0.25">
      <c r="A18" s="156"/>
      <c r="B18" s="156"/>
      <c r="C18" s="179" t="s">
        <v>42</v>
      </c>
      <c r="D18" s="171">
        <f t="shared" ref="D18:D36" si="0">+J18/1000000</f>
        <v>0</v>
      </c>
      <c r="E18" s="171">
        <f t="shared" ref="E18:E22" si="1">+N18/1000</f>
        <v>0</v>
      </c>
      <c r="F18" s="156"/>
      <c r="G18" s="180" t="s">
        <v>74</v>
      </c>
      <c r="H18" s="173">
        <v>25.2</v>
      </c>
      <c r="I18" s="173" t="s">
        <v>58</v>
      </c>
      <c r="J18" s="174">
        <f t="shared" ref="J18:J24" si="2">+$F$8*$M$9*$L$9*H18</f>
        <v>0</v>
      </c>
      <c r="K18" s="175" t="s">
        <v>88</v>
      </c>
      <c r="L18" s="176">
        <v>1.2473790175000001</v>
      </c>
      <c r="M18" s="173" t="s">
        <v>97</v>
      </c>
      <c r="N18" s="177">
        <f t="shared" ref="N18:N24" si="3">+$F$9*L18</f>
        <v>0</v>
      </c>
      <c r="O18" s="178" t="s">
        <v>99</v>
      </c>
      <c r="P18" s="156"/>
      <c r="Q18" s="156"/>
    </row>
    <row r="19" spans="1:17" s="46" customFormat="1" ht="20.100000000000001" customHeight="1" x14ac:dyDescent="0.25">
      <c r="A19" s="156"/>
      <c r="B19" s="156"/>
      <c r="C19" s="179" t="s">
        <v>43</v>
      </c>
      <c r="D19" s="171">
        <f t="shared" si="0"/>
        <v>0</v>
      </c>
      <c r="E19" s="171">
        <f t="shared" si="1"/>
        <v>0</v>
      </c>
      <c r="F19" s="156"/>
      <c r="G19" s="180" t="s">
        <v>75</v>
      </c>
      <c r="H19" s="173">
        <v>19.3</v>
      </c>
      <c r="I19" s="173" t="s">
        <v>58</v>
      </c>
      <c r="J19" s="174">
        <f t="shared" si="2"/>
        <v>0</v>
      </c>
      <c r="K19" s="175" t="s">
        <v>88</v>
      </c>
      <c r="L19" s="176">
        <v>0.71440798275000006</v>
      </c>
      <c r="M19" s="173" t="s">
        <v>97</v>
      </c>
      <c r="N19" s="177">
        <f t="shared" si="3"/>
        <v>0</v>
      </c>
      <c r="O19" s="178" t="s">
        <v>99</v>
      </c>
      <c r="P19" s="156"/>
      <c r="Q19" s="156"/>
    </row>
    <row r="20" spans="1:17" s="46" customFormat="1" ht="20.100000000000001" customHeight="1" x14ac:dyDescent="0.25">
      <c r="A20" s="156"/>
      <c r="B20" s="156"/>
      <c r="C20" s="170" t="s">
        <v>22</v>
      </c>
      <c r="D20" s="171">
        <f>+J20/1000</f>
        <v>0</v>
      </c>
      <c r="E20" s="171">
        <f t="shared" si="1"/>
        <v>0</v>
      </c>
      <c r="F20" s="156"/>
      <c r="G20" s="172" t="s">
        <v>22</v>
      </c>
      <c r="H20" s="173">
        <v>9.1200000000000003E-2</v>
      </c>
      <c r="I20" s="173" t="s">
        <v>94</v>
      </c>
      <c r="J20" s="174">
        <f>+F8*H20</f>
        <v>0</v>
      </c>
      <c r="K20" s="175" t="s">
        <v>99</v>
      </c>
      <c r="L20" s="176">
        <v>3.5000000000000003E-2</v>
      </c>
      <c r="M20" s="173" t="s">
        <v>97</v>
      </c>
      <c r="N20" s="177">
        <f t="shared" si="3"/>
        <v>0</v>
      </c>
      <c r="O20" s="178" t="s">
        <v>99</v>
      </c>
      <c r="P20" s="156"/>
      <c r="Q20" s="156"/>
    </row>
    <row r="21" spans="1:17" s="46" customFormat="1" ht="20.100000000000001" customHeight="1" x14ac:dyDescent="0.25">
      <c r="A21" s="156"/>
      <c r="B21" s="156"/>
      <c r="C21" s="179" t="s">
        <v>1</v>
      </c>
      <c r="D21" s="171">
        <f t="shared" si="0"/>
        <v>0</v>
      </c>
      <c r="E21" s="171">
        <f t="shared" si="1"/>
        <v>0</v>
      </c>
      <c r="F21" s="156"/>
      <c r="G21" s="181" t="s">
        <v>1</v>
      </c>
      <c r="H21" s="182">
        <v>15.1</v>
      </c>
      <c r="I21" s="182" t="s">
        <v>58</v>
      </c>
      <c r="J21" s="183">
        <f t="shared" si="2"/>
        <v>0</v>
      </c>
      <c r="K21" s="184" t="s">
        <v>88</v>
      </c>
      <c r="L21" s="185">
        <v>0.27215542199999998</v>
      </c>
      <c r="M21" s="182" t="s">
        <v>97</v>
      </c>
      <c r="N21" s="186">
        <f t="shared" si="3"/>
        <v>0</v>
      </c>
      <c r="O21" s="187" t="s">
        <v>99</v>
      </c>
      <c r="P21" s="156"/>
      <c r="Q21" s="156"/>
    </row>
    <row r="22" spans="1:17" s="46" customFormat="1" ht="20.100000000000001" customHeight="1" x14ac:dyDescent="0.25">
      <c r="A22" s="156"/>
      <c r="B22" s="156"/>
      <c r="C22" s="170" t="s">
        <v>44</v>
      </c>
      <c r="D22" s="259" t="s">
        <v>85</v>
      </c>
      <c r="E22" s="171">
        <f t="shared" si="1"/>
        <v>0</v>
      </c>
      <c r="F22" s="156"/>
      <c r="G22" s="188" t="s">
        <v>76</v>
      </c>
      <c r="H22" s="189" t="s">
        <v>85</v>
      </c>
      <c r="I22" s="189" t="s">
        <v>85</v>
      </c>
      <c r="J22" s="190" t="s">
        <v>85</v>
      </c>
      <c r="K22" s="189" t="s">
        <v>85</v>
      </c>
      <c r="L22" s="191">
        <v>2.5627968904999999E-4</v>
      </c>
      <c r="M22" s="192" t="s">
        <v>97</v>
      </c>
      <c r="N22" s="193">
        <f t="shared" si="3"/>
        <v>0</v>
      </c>
      <c r="O22" s="194" t="s">
        <v>99</v>
      </c>
      <c r="P22" s="156"/>
      <c r="Q22" s="156"/>
    </row>
    <row r="23" spans="1:17" s="46" customFormat="1" ht="20.100000000000001" customHeight="1" x14ac:dyDescent="0.25">
      <c r="A23" s="156"/>
      <c r="B23" s="156"/>
      <c r="C23" s="179" t="s">
        <v>3</v>
      </c>
      <c r="D23" s="171">
        <f>+J23/1000000000</f>
        <v>0</v>
      </c>
      <c r="E23" s="171">
        <f>+N23/1000000</f>
        <v>0</v>
      </c>
      <c r="F23" s="156"/>
      <c r="G23" s="195" t="s">
        <v>3</v>
      </c>
      <c r="H23" s="192">
        <v>4.5599999999999996</v>
      </c>
      <c r="I23" s="192" t="s">
        <v>59</v>
      </c>
      <c r="J23" s="196">
        <f t="shared" si="2"/>
        <v>0</v>
      </c>
      <c r="K23" s="197" t="s">
        <v>89</v>
      </c>
      <c r="L23" s="192">
        <v>0.2</v>
      </c>
      <c r="M23" s="192" t="s">
        <v>96</v>
      </c>
      <c r="N23" s="193">
        <f t="shared" si="3"/>
        <v>0</v>
      </c>
      <c r="O23" s="194" t="s">
        <v>88</v>
      </c>
      <c r="P23" s="156"/>
      <c r="Q23" s="156"/>
    </row>
    <row r="24" spans="1:17" s="46" customFormat="1" ht="20.100000000000001" customHeight="1" x14ac:dyDescent="0.25">
      <c r="A24" s="156"/>
      <c r="B24" s="156"/>
      <c r="C24" s="179" t="s">
        <v>6</v>
      </c>
      <c r="D24" s="171">
        <f>+J24/1000000000</f>
        <v>0</v>
      </c>
      <c r="E24" s="171">
        <f>+N24/1000000</f>
        <v>0</v>
      </c>
      <c r="F24" s="156"/>
      <c r="G24" s="195" t="s">
        <v>6</v>
      </c>
      <c r="H24" s="192">
        <v>3.98</v>
      </c>
      <c r="I24" s="192" t="s">
        <v>59</v>
      </c>
      <c r="J24" s="196">
        <f t="shared" si="2"/>
        <v>0</v>
      </c>
      <c r="K24" s="197" t="s">
        <v>89</v>
      </c>
      <c r="L24" s="192">
        <v>8.8999999999999996E-2</v>
      </c>
      <c r="M24" s="192" t="s">
        <v>96</v>
      </c>
      <c r="N24" s="193">
        <f t="shared" si="3"/>
        <v>0</v>
      </c>
      <c r="O24" s="194" t="s">
        <v>88</v>
      </c>
      <c r="P24" s="156"/>
      <c r="Q24" s="156"/>
    </row>
    <row r="25" spans="1:17" s="46" customFormat="1" ht="20.100000000000001" customHeight="1" x14ac:dyDescent="0.25">
      <c r="A25" s="156"/>
      <c r="B25" s="156"/>
      <c r="C25" s="170" t="s">
        <v>45</v>
      </c>
      <c r="D25" s="260" t="s">
        <v>24</v>
      </c>
      <c r="E25" s="260" t="str">
        <f t="shared" ref="E25:E40" si="4">+N25</f>
        <v>ND</v>
      </c>
      <c r="F25" s="156"/>
      <c r="G25" s="188" t="s">
        <v>77</v>
      </c>
      <c r="H25" s="198" t="s">
        <v>24</v>
      </c>
      <c r="I25" s="198" t="s">
        <v>24</v>
      </c>
      <c r="J25" s="199" t="s">
        <v>24</v>
      </c>
      <c r="K25" s="198" t="s">
        <v>24</v>
      </c>
      <c r="L25" s="198" t="s">
        <v>24</v>
      </c>
      <c r="M25" s="198" t="s">
        <v>24</v>
      </c>
      <c r="N25" s="199" t="s">
        <v>24</v>
      </c>
      <c r="O25" s="200" t="s">
        <v>24</v>
      </c>
      <c r="P25" s="156"/>
      <c r="Q25" s="156"/>
    </row>
    <row r="26" spans="1:17" s="46" customFormat="1" ht="20.100000000000001" customHeight="1" x14ac:dyDescent="0.25">
      <c r="A26" s="156"/>
      <c r="B26" s="156"/>
      <c r="C26" s="170" t="s">
        <v>46</v>
      </c>
      <c r="D26" s="260" t="s">
        <v>24</v>
      </c>
      <c r="E26" s="260" t="str">
        <f t="shared" si="4"/>
        <v>ND</v>
      </c>
      <c r="F26" s="156"/>
      <c r="G26" s="188" t="s">
        <v>78</v>
      </c>
      <c r="H26" s="198" t="s">
        <v>24</v>
      </c>
      <c r="I26" s="198" t="s">
        <v>24</v>
      </c>
      <c r="J26" s="199" t="s">
        <v>24</v>
      </c>
      <c r="K26" s="198" t="s">
        <v>24</v>
      </c>
      <c r="L26" s="198" t="s">
        <v>24</v>
      </c>
      <c r="M26" s="198" t="s">
        <v>24</v>
      </c>
      <c r="N26" s="199" t="s">
        <v>24</v>
      </c>
      <c r="O26" s="200" t="s">
        <v>24</v>
      </c>
      <c r="P26" s="156"/>
      <c r="Q26" s="156"/>
    </row>
    <row r="27" spans="1:17" s="46" customFormat="1" ht="20.100000000000001" customHeight="1" x14ac:dyDescent="0.25">
      <c r="A27" s="156"/>
      <c r="B27" s="156"/>
      <c r="C27" s="170" t="s">
        <v>47</v>
      </c>
      <c r="D27" s="260" t="s">
        <v>24</v>
      </c>
      <c r="E27" s="260" t="str">
        <f t="shared" si="4"/>
        <v>ND</v>
      </c>
      <c r="F27" s="156"/>
      <c r="G27" s="188" t="s">
        <v>79</v>
      </c>
      <c r="H27" s="198" t="s">
        <v>24</v>
      </c>
      <c r="I27" s="198" t="s">
        <v>24</v>
      </c>
      <c r="J27" s="199" t="s">
        <v>24</v>
      </c>
      <c r="K27" s="198" t="s">
        <v>24</v>
      </c>
      <c r="L27" s="198" t="s">
        <v>24</v>
      </c>
      <c r="M27" s="198" t="s">
        <v>24</v>
      </c>
      <c r="N27" s="199" t="s">
        <v>24</v>
      </c>
      <c r="O27" s="200" t="s">
        <v>24</v>
      </c>
      <c r="P27" s="156"/>
      <c r="Q27" s="156"/>
    </row>
    <row r="28" spans="1:17" s="46" customFormat="1" ht="20.100000000000001" customHeight="1" x14ac:dyDescent="0.25">
      <c r="A28" s="156"/>
      <c r="B28" s="156"/>
      <c r="C28" s="179" t="s">
        <v>4</v>
      </c>
      <c r="D28" s="171">
        <f>+J28/1000000000</f>
        <v>0</v>
      </c>
      <c r="E28" s="171">
        <f>+N28/1000</f>
        <v>0</v>
      </c>
      <c r="F28" s="156"/>
      <c r="G28" s="195" t="s">
        <v>4</v>
      </c>
      <c r="H28" s="192">
        <v>1.2</v>
      </c>
      <c r="I28" s="192" t="s">
        <v>59</v>
      </c>
      <c r="J28" s="196">
        <f t="shared" ref="J28:J39" si="5">+$F$8*$M$9*$L$9*H28</f>
        <v>0</v>
      </c>
      <c r="K28" s="197" t="s">
        <v>89</v>
      </c>
      <c r="L28" s="192">
        <v>3.0000000000000001E-3</v>
      </c>
      <c r="M28" s="192" t="s">
        <v>97</v>
      </c>
      <c r="N28" s="193">
        <f>+$F$9*L28</f>
        <v>0</v>
      </c>
      <c r="O28" s="194" t="s">
        <v>99</v>
      </c>
      <c r="P28" s="156"/>
      <c r="Q28" s="156"/>
    </row>
    <row r="29" spans="1:17" s="46" customFormat="1" ht="20.100000000000001" customHeight="1" x14ac:dyDescent="0.25">
      <c r="A29" s="156"/>
      <c r="B29" s="156"/>
      <c r="C29" s="179" t="s">
        <v>7</v>
      </c>
      <c r="D29" s="171">
        <f t="shared" ref="D29:D30" si="6">+J29/1000000000</f>
        <v>0</v>
      </c>
      <c r="E29" s="171">
        <f>+N29/1000</f>
        <v>0</v>
      </c>
      <c r="F29" s="156"/>
      <c r="G29" s="195" t="s">
        <v>7</v>
      </c>
      <c r="H29" s="192">
        <v>2.5499999999999998</v>
      </c>
      <c r="I29" s="192" t="s">
        <v>59</v>
      </c>
      <c r="J29" s="196">
        <f t="shared" si="5"/>
        <v>0</v>
      </c>
      <c r="K29" s="197" t="s">
        <v>89</v>
      </c>
      <c r="L29" s="192">
        <v>6.5000000000000002E-2</v>
      </c>
      <c r="M29" s="192" t="s">
        <v>97</v>
      </c>
      <c r="N29" s="193">
        <f>+$F$9*L29</f>
        <v>0</v>
      </c>
      <c r="O29" s="194" t="s">
        <v>99</v>
      </c>
      <c r="P29" s="156"/>
      <c r="Q29" s="156"/>
    </row>
    <row r="30" spans="1:17" s="46" customFormat="1" ht="20.100000000000001" customHeight="1" x14ac:dyDescent="0.25">
      <c r="A30" s="156"/>
      <c r="B30" s="156"/>
      <c r="C30" s="179" t="s">
        <v>8</v>
      </c>
      <c r="D30" s="171">
        <f t="shared" si="6"/>
        <v>0</v>
      </c>
      <c r="E30" s="260" t="str">
        <f t="shared" si="4"/>
        <v>ND</v>
      </c>
      <c r="F30" s="156"/>
      <c r="G30" s="195" t="s">
        <v>8</v>
      </c>
      <c r="H30" s="192">
        <v>87.8</v>
      </c>
      <c r="I30" s="192" t="s">
        <v>59</v>
      </c>
      <c r="J30" s="196">
        <f t="shared" si="5"/>
        <v>0</v>
      </c>
      <c r="K30" s="197" t="s">
        <v>89</v>
      </c>
      <c r="L30" s="198" t="s">
        <v>24</v>
      </c>
      <c r="M30" s="198" t="s">
        <v>24</v>
      </c>
      <c r="N30" s="199" t="s">
        <v>24</v>
      </c>
      <c r="O30" s="200" t="s">
        <v>24</v>
      </c>
      <c r="P30" s="156"/>
      <c r="Q30" s="156"/>
    </row>
    <row r="31" spans="1:17" s="46" customFormat="1" ht="20.100000000000001" customHeight="1" x14ac:dyDescent="0.25">
      <c r="A31" s="156"/>
      <c r="B31" s="156"/>
      <c r="C31" s="179" t="s">
        <v>2</v>
      </c>
      <c r="D31" s="171">
        <f t="shared" si="0"/>
        <v>0</v>
      </c>
      <c r="E31" s="171">
        <f>+N31/1000</f>
        <v>0</v>
      </c>
      <c r="F31" s="156"/>
      <c r="G31" s="195" t="s">
        <v>2</v>
      </c>
      <c r="H31" s="192">
        <v>495</v>
      </c>
      <c r="I31" s="192" t="s">
        <v>58</v>
      </c>
      <c r="J31" s="196">
        <f t="shared" si="5"/>
        <v>0</v>
      </c>
      <c r="K31" s="197" t="s">
        <v>88</v>
      </c>
      <c r="L31" s="201">
        <v>120.29269652400001</v>
      </c>
      <c r="M31" s="192" t="s">
        <v>97</v>
      </c>
      <c r="N31" s="193">
        <f>+$F$9*L31</f>
        <v>0</v>
      </c>
      <c r="O31" s="194" t="s">
        <v>99</v>
      </c>
      <c r="P31" s="156"/>
      <c r="Q31" s="156"/>
    </row>
    <row r="32" spans="1:17" s="46" customFormat="1" ht="20.100000000000001" customHeight="1" x14ac:dyDescent="0.25">
      <c r="A32" s="156"/>
      <c r="B32" s="156"/>
      <c r="C32" s="202" t="s">
        <v>39</v>
      </c>
      <c r="D32" s="171">
        <f t="shared" si="0"/>
        <v>0</v>
      </c>
      <c r="E32" s="171">
        <f t="shared" ref="E32:E37" si="7">+N32/1000</f>
        <v>0</v>
      </c>
      <c r="F32" s="156"/>
      <c r="G32" s="203" t="s">
        <v>80</v>
      </c>
      <c r="H32" s="192">
        <v>0.6</v>
      </c>
      <c r="I32" s="192" t="s">
        <v>58</v>
      </c>
      <c r="J32" s="196">
        <f t="shared" si="5"/>
        <v>0</v>
      </c>
      <c r="K32" s="197" t="s">
        <v>88</v>
      </c>
      <c r="L32" s="201">
        <v>1.90548E-2</v>
      </c>
      <c r="M32" s="192" t="s">
        <v>97</v>
      </c>
      <c r="N32" s="193">
        <f t="shared" ref="N32:N39" si="8">+$F$9*L32</f>
        <v>0</v>
      </c>
      <c r="O32" s="194" t="s">
        <v>99</v>
      </c>
      <c r="P32" s="156"/>
      <c r="Q32" s="156"/>
    </row>
    <row r="33" spans="1:17" s="46" customFormat="1" ht="20.100000000000001" customHeight="1" x14ac:dyDescent="0.25">
      <c r="A33" s="156"/>
      <c r="B33" s="156"/>
      <c r="C33" s="179" t="s">
        <v>0</v>
      </c>
      <c r="D33" s="171">
        <f t="shared" si="0"/>
        <v>0</v>
      </c>
      <c r="E33" s="171">
        <f t="shared" si="7"/>
        <v>0</v>
      </c>
      <c r="F33" s="156"/>
      <c r="G33" s="195" t="s">
        <v>0</v>
      </c>
      <c r="H33" s="192">
        <v>142</v>
      </c>
      <c r="I33" s="192" t="s">
        <v>58</v>
      </c>
      <c r="J33" s="196">
        <f t="shared" si="5"/>
        <v>0</v>
      </c>
      <c r="K33" s="197" t="s">
        <v>88</v>
      </c>
      <c r="L33" s="201">
        <v>6.3502931800000004</v>
      </c>
      <c r="M33" s="192" t="s">
        <v>97</v>
      </c>
      <c r="N33" s="193">
        <f t="shared" si="8"/>
        <v>0</v>
      </c>
      <c r="O33" s="194" t="s">
        <v>99</v>
      </c>
      <c r="P33" s="156"/>
      <c r="Q33" s="156"/>
    </row>
    <row r="34" spans="1:17" s="46" customFormat="1" ht="20.100000000000001" customHeight="1" x14ac:dyDescent="0.25">
      <c r="A34" s="156"/>
      <c r="B34" s="156"/>
      <c r="C34" s="202" t="s">
        <v>40</v>
      </c>
      <c r="D34" s="171">
        <f t="shared" si="0"/>
        <v>0</v>
      </c>
      <c r="E34" s="171">
        <f t="shared" si="7"/>
        <v>0</v>
      </c>
      <c r="F34" s="156"/>
      <c r="G34" s="203" t="s">
        <v>81</v>
      </c>
      <c r="H34" s="192">
        <v>77400</v>
      </c>
      <c r="I34" s="192" t="s">
        <v>58</v>
      </c>
      <c r="J34" s="196">
        <f t="shared" si="5"/>
        <v>0</v>
      </c>
      <c r="K34" s="197" t="s">
        <v>88</v>
      </c>
      <c r="L34" s="201">
        <v>3057.9119999999998</v>
      </c>
      <c r="M34" s="192" t="s">
        <v>97</v>
      </c>
      <c r="N34" s="193">
        <f t="shared" si="8"/>
        <v>0</v>
      </c>
      <c r="O34" s="194" t="s">
        <v>99</v>
      </c>
      <c r="P34" s="156"/>
      <c r="Q34" s="156"/>
    </row>
    <row r="35" spans="1:17" s="46" customFormat="1" ht="20.100000000000001" customHeight="1" x14ac:dyDescent="0.25">
      <c r="A35" s="156"/>
      <c r="B35" s="156"/>
      <c r="C35" s="202" t="s">
        <v>41</v>
      </c>
      <c r="D35" s="171">
        <f t="shared" si="0"/>
        <v>0</v>
      </c>
      <c r="E35" s="171">
        <f t="shared" si="7"/>
        <v>0</v>
      </c>
      <c r="F35" s="156"/>
      <c r="G35" s="203" t="s">
        <v>82</v>
      </c>
      <c r="H35" s="192">
        <v>3</v>
      </c>
      <c r="I35" s="192" t="s">
        <v>58</v>
      </c>
      <c r="J35" s="196">
        <f t="shared" si="5"/>
        <v>0</v>
      </c>
      <c r="K35" s="197" t="s">
        <v>88</v>
      </c>
      <c r="L35" s="201">
        <v>9.5273999999999998E-2</v>
      </c>
      <c r="M35" s="192" t="s">
        <v>97</v>
      </c>
      <c r="N35" s="193">
        <f t="shared" si="8"/>
        <v>0</v>
      </c>
      <c r="O35" s="194" t="s">
        <v>99</v>
      </c>
      <c r="P35" s="156"/>
      <c r="Q35" s="156"/>
    </row>
    <row r="36" spans="1:17" s="46" customFormat="1" ht="20.100000000000001" customHeight="1" x14ac:dyDescent="0.25">
      <c r="A36" s="156"/>
      <c r="B36" s="156"/>
      <c r="C36" s="179" t="s">
        <v>23</v>
      </c>
      <c r="D36" s="171">
        <f t="shared" si="0"/>
        <v>0</v>
      </c>
      <c r="E36" s="171">
        <f t="shared" si="7"/>
        <v>0</v>
      </c>
      <c r="F36" s="156"/>
      <c r="G36" s="195" t="s">
        <v>23</v>
      </c>
      <c r="H36" s="192">
        <v>2.2999999999999998</v>
      </c>
      <c r="I36" s="192" t="s">
        <v>58</v>
      </c>
      <c r="J36" s="196">
        <f t="shared" si="5"/>
        <v>0</v>
      </c>
      <c r="K36" s="197" t="s">
        <v>88</v>
      </c>
      <c r="L36" s="192">
        <v>0.1</v>
      </c>
      <c r="M36" s="192" t="s">
        <v>97</v>
      </c>
      <c r="N36" s="193">
        <f t="shared" si="8"/>
        <v>0</v>
      </c>
      <c r="O36" s="194" t="s">
        <v>99</v>
      </c>
      <c r="P36" s="156"/>
      <c r="Q36" s="156"/>
    </row>
    <row r="37" spans="1:17" s="46" customFormat="1" ht="20.100000000000001" customHeight="1" x14ac:dyDescent="0.25">
      <c r="A37" s="156"/>
      <c r="B37" s="156"/>
      <c r="C37" s="179" t="s">
        <v>5</v>
      </c>
      <c r="D37" s="171">
        <f>+J37/1000000000</f>
        <v>0</v>
      </c>
      <c r="E37" s="171">
        <f t="shared" si="7"/>
        <v>0</v>
      </c>
      <c r="F37" s="156"/>
      <c r="G37" s="195" t="s">
        <v>5</v>
      </c>
      <c r="H37" s="192">
        <v>0.34100000000000003</v>
      </c>
      <c r="I37" s="192" t="s">
        <v>59</v>
      </c>
      <c r="J37" s="196">
        <f t="shared" si="5"/>
        <v>0</v>
      </c>
      <c r="K37" s="197" t="s">
        <v>89</v>
      </c>
      <c r="L37" s="192">
        <v>0.05</v>
      </c>
      <c r="M37" s="192" t="s">
        <v>97</v>
      </c>
      <c r="N37" s="193">
        <f t="shared" si="8"/>
        <v>0</v>
      </c>
      <c r="O37" s="194" t="s">
        <v>99</v>
      </c>
      <c r="P37" s="156"/>
      <c r="Q37" s="156"/>
    </row>
    <row r="38" spans="1:17" s="151" customFormat="1" ht="20.100000000000001" customHeight="1" x14ac:dyDescent="0.2">
      <c r="A38" s="204"/>
      <c r="B38" s="204"/>
      <c r="C38" s="179" t="s">
        <v>11</v>
      </c>
      <c r="D38" s="260" t="s">
        <v>24</v>
      </c>
      <c r="E38" s="260" t="str">
        <f t="shared" si="4"/>
        <v>ND</v>
      </c>
      <c r="F38" s="204"/>
      <c r="G38" s="195" t="s">
        <v>11</v>
      </c>
      <c r="H38" s="198" t="s">
        <v>24</v>
      </c>
      <c r="I38" s="198" t="s">
        <v>24</v>
      </c>
      <c r="J38" s="199" t="s">
        <v>24</v>
      </c>
      <c r="K38" s="198" t="s">
        <v>24</v>
      </c>
      <c r="L38" s="198" t="s">
        <v>24</v>
      </c>
      <c r="M38" s="198" t="s">
        <v>24</v>
      </c>
      <c r="N38" s="199" t="s">
        <v>24</v>
      </c>
      <c r="O38" s="200" t="s">
        <v>24</v>
      </c>
      <c r="P38" s="204"/>
      <c r="Q38" s="204"/>
    </row>
    <row r="39" spans="1:17" s="151" customFormat="1" ht="20.100000000000001" customHeight="1" x14ac:dyDescent="0.2">
      <c r="A39" s="204"/>
      <c r="B39" s="204"/>
      <c r="C39" s="179" t="s">
        <v>10</v>
      </c>
      <c r="D39" s="171">
        <f>+J39/1000000000000</f>
        <v>0</v>
      </c>
      <c r="E39" s="171">
        <f>+N39/1000000000000</f>
        <v>0</v>
      </c>
      <c r="F39" s="204"/>
      <c r="G39" s="195" t="s">
        <v>10</v>
      </c>
      <c r="H39" s="192">
        <v>2.5</v>
      </c>
      <c r="I39" s="192" t="s">
        <v>12</v>
      </c>
      <c r="J39" s="196">
        <f t="shared" si="5"/>
        <v>0</v>
      </c>
      <c r="K39" s="197" t="s">
        <v>107</v>
      </c>
      <c r="L39" s="192">
        <v>1.6</v>
      </c>
      <c r="M39" s="192" t="s">
        <v>100</v>
      </c>
      <c r="N39" s="193">
        <f t="shared" si="8"/>
        <v>0</v>
      </c>
      <c r="O39" s="194" t="s">
        <v>106</v>
      </c>
      <c r="P39" s="204"/>
      <c r="Q39" s="204"/>
    </row>
    <row r="40" spans="1:17" s="151" customFormat="1" ht="20.100000000000001" customHeight="1" x14ac:dyDescent="0.2">
      <c r="A40" s="204"/>
      <c r="B40" s="204"/>
      <c r="C40" s="179" t="s">
        <v>9</v>
      </c>
      <c r="D40" s="260" t="s">
        <v>24</v>
      </c>
      <c r="E40" s="260" t="str">
        <f t="shared" si="4"/>
        <v>ND</v>
      </c>
      <c r="F40" s="204"/>
      <c r="G40" s="195" t="s">
        <v>9</v>
      </c>
      <c r="H40" s="198" t="s">
        <v>24</v>
      </c>
      <c r="I40" s="198" t="s">
        <v>24</v>
      </c>
      <c r="J40" s="199" t="s">
        <v>24</v>
      </c>
      <c r="K40" s="198" t="s">
        <v>24</v>
      </c>
      <c r="L40" s="198" t="s">
        <v>24</v>
      </c>
      <c r="M40" s="198" t="s">
        <v>24</v>
      </c>
      <c r="N40" s="199" t="s">
        <v>24</v>
      </c>
      <c r="O40" s="200" t="s">
        <v>24</v>
      </c>
      <c r="P40" s="204"/>
      <c r="Q40" s="204"/>
    </row>
    <row r="41" spans="1:17" s="151" customFormat="1" ht="20.100000000000001" customHeight="1" x14ac:dyDescent="0.2">
      <c r="M41" s="152"/>
      <c r="N41" s="153"/>
      <c r="O41" s="154"/>
      <c r="P41" s="154"/>
    </row>
    <row r="42" spans="1:17" s="151" customFormat="1" ht="20.100000000000001" customHeight="1" x14ac:dyDescent="0.2">
      <c r="O42" s="154"/>
      <c r="P42" s="154"/>
    </row>
    <row r="43" spans="1:17" s="151" customFormat="1" ht="20.100000000000001" customHeight="1" x14ac:dyDescent="0.2">
      <c r="G43" s="155"/>
    </row>
    <row r="44" spans="1:17" s="151" customFormat="1" ht="20.100000000000001" customHeight="1" x14ac:dyDescent="0.2">
      <c r="G44" s="155"/>
    </row>
    <row r="45" spans="1:17" s="151" customFormat="1" ht="20.100000000000001" customHeight="1" x14ac:dyDescent="0.2">
      <c r="G45" s="63"/>
    </row>
    <row r="46" spans="1:17" s="151" customFormat="1" ht="20.100000000000001" customHeight="1" x14ac:dyDescent="0.2"/>
    <row r="47" spans="1:17" s="151" customFormat="1" ht="20.100000000000001" customHeight="1" x14ac:dyDescent="0.2"/>
    <row r="48" spans="1:17" s="151" customFormat="1" ht="20.100000000000001" customHeight="1" x14ac:dyDescent="0.2"/>
    <row r="49" spans="4:9" s="151" customFormat="1" ht="20.100000000000001" customHeight="1" x14ac:dyDescent="0.2"/>
    <row r="50" spans="4:9" s="151" customFormat="1" ht="20.100000000000001" customHeight="1" x14ac:dyDescent="0.2"/>
    <row r="51" spans="4:9" s="151" customFormat="1" ht="20.100000000000001" customHeight="1" x14ac:dyDescent="0.2"/>
    <row r="52" spans="4:9" s="151" customFormat="1" ht="20.100000000000001" customHeight="1" x14ac:dyDescent="0.2"/>
    <row r="53" spans="4:9" s="151" customFormat="1" ht="20.100000000000001" customHeight="1" x14ac:dyDescent="0.2"/>
    <row r="54" spans="4:9" s="151" customFormat="1" ht="20.100000000000001" customHeight="1" x14ac:dyDescent="0.2"/>
    <row r="55" spans="4:9" s="151" customFormat="1" ht="20.100000000000001" customHeight="1" x14ac:dyDescent="0.2"/>
    <row r="56" spans="4:9" s="151" customFormat="1" ht="20.100000000000001" customHeight="1" x14ac:dyDescent="0.2"/>
    <row r="57" spans="4:9" s="46" customFormat="1" ht="20.100000000000001" customHeight="1" x14ac:dyDescent="0.25">
      <c r="D57" s="142"/>
      <c r="E57" s="142"/>
      <c r="F57" s="142"/>
      <c r="G57" s="142"/>
      <c r="H57" s="142"/>
      <c r="I57" s="142"/>
    </row>
    <row r="58" spans="4:9" s="46" customFormat="1" ht="20.100000000000001" customHeight="1" x14ac:dyDescent="0.25">
      <c r="D58" s="142"/>
      <c r="E58" s="142"/>
      <c r="F58" s="142"/>
      <c r="G58" s="142"/>
      <c r="H58" s="142"/>
      <c r="I58" s="142"/>
    </row>
    <row r="59" spans="4:9" s="46" customFormat="1" ht="20.100000000000001" customHeight="1" x14ac:dyDescent="0.25">
      <c r="D59" s="142"/>
      <c r="E59" s="142"/>
      <c r="F59" s="142"/>
      <c r="G59" s="142"/>
      <c r="H59" s="142"/>
      <c r="I59" s="142"/>
    </row>
    <row r="60" spans="4:9" s="46" customFormat="1" ht="20.100000000000001" customHeight="1" x14ac:dyDescent="0.25">
      <c r="D60" s="142"/>
      <c r="E60" s="142"/>
      <c r="F60" s="142"/>
      <c r="G60" s="142"/>
      <c r="H60" s="142"/>
      <c r="I60" s="142"/>
    </row>
    <row r="61" spans="4:9" s="46" customFormat="1" ht="20.100000000000001" customHeight="1" x14ac:dyDescent="0.25">
      <c r="D61" s="142"/>
      <c r="E61" s="142"/>
      <c r="F61" s="142"/>
      <c r="G61" s="142"/>
      <c r="H61" s="142"/>
      <c r="I61" s="142"/>
    </row>
    <row r="62" spans="4:9" s="46" customFormat="1" ht="20.100000000000001" customHeight="1" x14ac:dyDescent="0.25">
      <c r="D62" s="142"/>
      <c r="E62" s="142"/>
      <c r="F62" s="142"/>
      <c r="G62" s="142"/>
      <c r="H62" s="142"/>
      <c r="I62" s="142"/>
    </row>
    <row r="63" spans="4:9" s="46" customFormat="1" ht="20.100000000000001" customHeight="1" x14ac:dyDescent="0.25">
      <c r="D63" s="142"/>
      <c r="E63" s="142"/>
      <c r="F63" s="142"/>
      <c r="G63" s="142"/>
      <c r="H63" s="142"/>
      <c r="I63" s="142"/>
    </row>
    <row r="64" spans="4:9" s="46" customFormat="1" ht="20.100000000000001" customHeight="1" x14ac:dyDescent="0.25">
      <c r="D64" s="142"/>
      <c r="E64" s="142"/>
      <c r="F64" s="142"/>
      <c r="G64" s="142"/>
      <c r="H64" s="142"/>
      <c r="I64" s="142"/>
    </row>
    <row r="65" spans="4:9" s="46" customFormat="1" ht="20.100000000000001" customHeight="1" x14ac:dyDescent="0.25">
      <c r="D65" s="142"/>
      <c r="E65" s="142"/>
      <c r="F65" s="142"/>
      <c r="G65" s="142"/>
      <c r="H65" s="142"/>
      <c r="I65" s="142"/>
    </row>
    <row r="66" spans="4:9" s="46" customFormat="1" ht="20.100000000000001" customHeight="1" x14ac:dyDescent="0.25">
      <c r="D66" s="142"/>
      <c r="E66" s="142"/>
      <c r="F66" s="142"/>
      <c r="G66" s="142"/>
      <c r="H66" s="142"/>
      <c r="I66" s="142"/>
    </row>
    <row r="67" spans="4:9" s="46" customFormat="1" ht="20.100000000000001" customHeight="1" x14ac:dyDescent="0.25">
      <c r="D67" s="142"/>
      <c r="E67" s="142"/>
      <c r="F67" s="142"/>
      <c r="G67" s="142"/>
      <c r="H67" s="142"/>
      <c r="I67" s="142"/>
    </row>
    <row r="68" spans="4:9" s="46" customFormat="1" ht="20.100000000000001" customHeight="1" x14ac:dyDescent="0.25">
      <c r="D68" s="142"/>
      <c r="E68" s="142"/>
      <c r="F68" s="142"/>
      <c r="G68" s="142"/>
      <c r="H68" s="142"/>
      <c r="I68" s="142"/>
    </row>
    <row r="69" spans="4:9" s="46" customFormat="1" ht="20.100000000000001" customHeight="1" x14ac:dyDescent="0.25">
      <c r="D69" s="142"/>
      <c r="E69" s="142"/>
      <c r="F69" s="142"/>
      <c r="G69" s="142"/>
      <c r="H69" s="142"/>
      <c r="I69" s="142"/>
    </row>
    <row r="70" spans="4:9" s="46" customFormat="1" ht="20.100000000000001" customHeight="1" x14ac:dyDescent="0.25">
      <c r="D70" s="142"/>
      <c r="E70" s="142"/>
      <c r="F70" s="142"/>
      <c r="G70" s="142"/>
      <c r="H70" s="142"/>
      <c r="I70" s="142"/>
    </row>
    <row r="71" spans="4:9" s="46" customFormat="1" ht="20.100000000000001" customHeight="1" x14ac:dyDescent="0.25">
      <c r="D71" s="142"/>
      <c r="E71" s="142"/>
      <c r="F71" s="142"/>
      <c r="G71" s="142"/>
      <c r="H71" s="142"/>
      <c r="I71" s="142"/>
    </row>
    <row r="72" spans="4:9" s="46" customFormat="1" x14ac:dyDescent="0.25">
      <c r="D72" s="142"/>
      <c r="E72" s="142"/>
      <c r="F72" s="142"/>
      <c r="G72" s="142"/>
      <c r="H72" s="142"/>
      <c r="I72" s="142"/>
    </row>
    <row r="73" spans="4:9" s="46" customFormat="1" x14ac:dyDescent="0.25">
      <c r="D73" s="142"/>
      <c r="E73" s="142"/>
      <c r="F73" s="142"/>
      <c r="G73" s="142"/>
      <c r="H73" s="142"/>
      <c r="I73" s="142"/>
    </row>
    <row r="74" spans="4:9" s="46" customFormat="1" x14ac:dyDescent="0.25">
      <c r="D74" s="142"/>
      <c r="E74" s="142"/>
      <c r="F74" s="142"/>
      <c r="G74" s="142"/>
      <c r="H74" s="142"/>
      <c r="I74" s="142"/>
    </row>
    <row r="75" spans="4:9" s="46" customFormat="1" x14ac:dyDescent="0.25">
      <c r="D75" s="142"/>
      <c r="E75" s="142"/>
      <c r="F75" s="142"/>
      <c r="G75" s="142"/>
      <c r="H75" s="142"/>
      <c r="I75" s="142"/>
    </row>
    <row r="76" spans="4:9" s="46" customFormat="1" x14ac:dyDescent="0.25">
      <c r="D76" s="142"/>
      <c r="E76" s="142"/>
      <c r="F76" s="142"/>
      <c r="G76" s="142"/>
      <c r="H76" s="142"/>
      <c r="I76" s="142"/>
    </row>
    <row r="77" spans="4:9" s="46" customFormat="1" x14ac:dyDescent="0.25">
      <c r="D77" s="142"/>
      <c r="E77" s="142"/>
      <c r="F77" s="142"/>
      <c r="G77" s="142"/>
      <c r="H77" s="142"/>
      <c r="I77" s="142"/>
    </row>
    <row r="78" spans="4:9" s="46" customFormat="1" x14ac:dyDescent="0.25">
      <c r="D78" s="142"/>
      <c r="E78" s="142"/>
      <c r="F78" s="142"/>
      <c r="G78" s="142"/>
      <c r="H78" s="142"/>
      <c r="I78" s="142"/>
    </row>
    <row r="79" spans="4:9" s="46" customFormat="1" x14ac:dyDescent="0.25">
      <c r="D79" s="142"/>
      <c r="E79" s="142"/>
      <c r="F79" s="142"/>
      <c r="G79" s="142"/>
      <c r="H79" s="142"/>
      <c r="I79" s="142"/>
    </row>
    <row r="80" spans="4:9" s="46" customFormat="1" x14ac:dyDescent="0.25">
      <c r="D80" s="142"/>
      <c r="E80" s="142"/>
      <c r="F80" s="142"/>
      <c r="G80" s="142"/>
      <c r="H80" s="142"/>
      <c r="I80" s="142"/>
    </row>
    <row r="81" spans="4:9" s="46" customFormat="1" x14ac:dyDescent="0.25">
      <c r="D81" s="142"/>
      <c r="E81" s="142"/>
      <c r="F81" s="142"/>
      <c r="G81" s="142"/>
      <c r="H81" s="142"/>
      <c r="I81" s="142"/>
    </row>
    <row r="82" spans="4:9" s="46" customFormat="1" x14ac:dyDescent="0.25">
      <c r="D82" s="142"/>
      <c r="E82" s="142"/>
      <c r="F82" s="142"/>
      <c r="G82" s="142"/>
      <c r="H82" s="142"/>
      <c r="I82" s="142"/>
    </row>
    <row r="83" spans="4:9" s="46" customFormat="1" x14ac:dyDescent="0.25">
      <c r="D83" s="142"/>
      <c r="E83" s="142"/>
      <c r="F83" s="142"/>
      <c r="G83" s="142"/>
      <c r="H83" s="142"/>
      <c r="I83" s="142"/>
    </row>
    <row r="84" spans="4:9" s="46" customFormat="1" x14ac:dyDescent="0.25">
      <c r="D84" s="142"/>
      <c r="E84" s="142"/>
      <c r="F84" s="142"/>
      <c r="G84" s="142"/>
      <c r="H84" s="142"/>
      <c r="I84" s="142"/>
    </row>
    <row r="85" spans="4:9" s="46" customFormat="1" x14ac:dyDescent="0.25">
      <c r="D85" s="142"/>
      <c r="E85" s="142"/>
      <c r="F85" s="142"/>
      <c r="G85" s="142"/>
      <c r="H85" s="142"/>
      <c r="I85" s="142"/>
    </row>
    <row r="86" spans="4:9" s="46" customFormat="1" x14ac:dyDescent="0.25">
      <c r="D86" s="142"/>
      <c r="E86" s="142"/>
      <c r="F86" s="142"/>
      <c r="G86" s="142"/>
      <c r="H86" s="142"/>
      <c r="I86" s="142"/>
    </row>
    <row r="87" spans="4:9" s="46" customFormat="1" x14ac:dyDescent="0.25">
      <c r="D87" s="142"/>
      <c r="E87" s="142"/>
      <c r="F87" s="142"/>
      <c r="G87" s="142"/>
      <c r="H87" s="142"/>
      <c r="I87" s="142"/>
    </row>
    <row r="88" spans="4:9" s="46" customFormat="1" x14ac:dyDescent="0.25">
      <c r="D88" s="142"/>
      <c r="E88" s="142"/>
      <c r="F88" s="142"/>
      <c r="G88" s="142"/>
      <c r="H88" s="142"/>
      <c r="I88" s="142"/>
    </row>
    <row r="89" spans="4:9" s="46" customFormat="1" x14ac:dyDescent="0.25">
      <c r="D89" s="142"/>
      <c r="E89" s="142"/>
      <c r="F89" s="142"/>
      <c r="G89" s="142"/>
      <c r="H89" s="142"/>
      <c r="I89" s="142"/>
    </row>
    <row r="90" spans="4:9" s="46" customFormat="1" x14ac:dyDescent="0.25">
      <c r="D90" s="142"/>
      <c r="E90" s="142"/>
      <c r="F90" s="142"/>
      <c r="G90" s="142"/>
      <c r="H90" s="142"/>
      <c r="I90" s="142"/>
    </row>
    <row r="91" spans="4:9" s="46" customFormat="1" x14ac:dyDescent="0.25">
      <c r="D91" s="142"/>
      <c r="E91" s="142"/>
      <c r="F91" s="142"/>
      <c r="G91" s="142"/>
      <c r="H91" s="142"/>
      <c r="I91" s="142"/>
    </row>
    <row r="92" spans="4:9" s="46" customFormat="1" x14ac:dyDescent="0.25">
      <c r="D92" s="142"/>
      <c r="E92" s="142"/>
      <c r="F92" s="142"/>
      <c r="G92" s="142"/>
      <c r="H92" s="142"/>
      <c r="I92" s="142"/>
    </row>
    <row r="93" spans="4:9" s="46" customFormat="1" x14ac:dyDescent="0.25">
      <c r="D93" s="142"/>
      <c r="E93" s="142"/>
      <c r="F93" s="142"/>
      <c r="G93" s="142"/>
      <c r="H93" s="142"/>
      <c r="I93" s="142"/>
    </row>
    <row r="94" spans="4:9" s="46" customFormat="1" x14ac:dyDescent="0.25">
      <c r="D94" s="142"/>
      <c r="E94" s="142"/>
      <c r="F94" s="142"/>
      <c r="G94" s="142"/>
      <c r="H94" s="142"/>
      <c r="I94" s="142"/>
    </row>
    <row r="95" spans="4:9" s="46" customFormat="1" x14ac:dyDescent="0.25">
      <c r="D95" s="142"/>
      <c r="E95" s="142"/>
      <c r="F95" s="142"/>
      <c r="G95" s="142"/>
      <c r="H95" s="142"/>
      <c r="I95" s="142"/>
    </row>
    <row r="96" spans="4:9" s="46" customFormat="1" x14ac:dyDescent="0.25">
      <c r="D96" s="142"/>
      <c r="E96" s="142"/>
      <c r="F96" s="142"/>
      <c r="G96" s="142"/>
      <c r="H96" s="142"/>
      <c r="I96" s="142"/>
    </row>
    <row r="97" spans="4:9" s="46" customFormat="1" x14ac:dyDescent="0.25">
      <c r="D97" s="142"/>
      <c r="E97" s="142"/>
      <c r="F97" s="142"/>
      <c r="G97" s="142"/>
      <c r="H97" s="142"/>
      <c r="I97" s="142"/>
    </row>
    <row r="98" spans="4:9" s="46" customFormat="1" x14ac:dyDescent="0.25">
      <c r="D98" s="142"/>
      <c r="E98" s="142"/>
      <c r="F98" s="142"/>
      <c r="G98" s="142"/>
      <c r="H98" s="142"/>
      <c r="I98" s="142"/>
    </row>
    <row r="99" spans="4:9" s="46" customFormat="1" x14ac:dyDescent="0.25">
      <c r="D99" s="142"/>
      <c r="E99" s="142"/>
      <c r="F99" s="142"/>
      <c r="G99" s="142"/>
      <c r="H99" s="142"/>
      <c r="I99" s="142"/>
    </row>
    <row r="100" spans="4:9" s="46" customFormat="1" x14ac:dyDescent="0.25">
      <c r="D100" s="142"/>
      <c r="E100" s="142"/>
      <c r="F100" s="142"/>
      <c r="G100" s="142"/>
      <c r="H100" s="142"/>
      <c r="I100" s="142"/>
    </row>
    <row r="101" spans="4:9" s="46" customFormat="1" x14ac:dyDescent="0.25">
      <c r="D101" s="142"/>
      <c r="E101" s="142"/>
      <c r="F101" s="142"/>
      <c r="G101" s="142"/>
      <c r="H101" s="142"/>
      <c r="I101" s="142"/>
    </row>
    <row r="102" spans="4:9" s="46" customFormat="1" x14ac:dyDescent="0.25">
      <c r="D102" s="142"/>
      <c r="E102" s="142"/>
      <c r="F102" s="142"/>
      <c r="G102" s="142"/>
      <c r="H102" s="142"/>
      <c r="I102" s="142"/>
    </row>
    <row r="103" spans="4:9" s="46" customFormat="1" x14ac:dyDescent="0.25">
      <c r="D103" s="142"/>
      <c r="E103" s="142"/>
      <c r="F103" s="142"/>
      <c r="G103" s="142"/>
      <c r="H103" s="142"/>
      <c r="I103" s="142"/>
    </row>
    <row r="104" spans="4:9" s="46" customFormat="1" x14ac:dyDescent="0.25">
      <c r="D104" s="142"/>
      <c r="E104" s="142"/>
      <c r="F104" s="142"/>
      <c r="G104" s="142"/>
      <c r="H104" s="142"/>
      <c r="I104" s="142"/>
    </row>
    <row r="105" spans="4:9" s="46" customFormat="1" x14ac:dyDescent="0.25">
      <c r="D105" s="142"/>
      <c r="E105" s="142"/>
      <c r="F105" s="142"/>
      <c r="G105" s="142"/>
      <c r="H105" s="142"/>
      <c r="I105" s="142"/>
    </row>
    <row r="106" spans="4:9" s="46" customFormat="1" x14ac:dyDescent="0.25">
      <c r="D106" s="142"/>
      <c r="E106" s="142"/>
      <c r="F106" s="142"/>
      <c r="G106" s="142"/>
      <c r="H106" s="142"/>
      <c r="I106" s="142"/>
    </row>
    <row r="107" spans="4:9" s="46" customFormat="1" x14ac:dyDescent="0.25">
      <c r="D107" s="142"/>
      <c r="E107" s="142"/>
      <c r="F107" s="142"/>
      <c r="G107" s="142"/>
      <c r="H107" s="142"/>
      <c r="I107" s="142"/>
    </row>
    <row r="108" spans="4:9" s="46" customFormat="1" x14ac:dyDescent="0.25">
      <c r="D108" s="142"/>
      <c r="E108" s="142"/>
      <c r="F108" s="142"/>
      <c r="G108" s="142"/>
      <c r="H108" s="142"/>
      <c r="I108" s="142"/>
    </row>
    <row r="109" spans="4:9" s="46" customFormat="1" x14ac:dyDescent="0.25">
      <c r="D109" s="142"/>
      <c r="E109" s="142"/>
      <c r="F109" s="142"/>
      <c r="G109" s="142"/>
      <c r="H109" s="142"/>
      <c r="I109" s="142"/>
    </row>
    <row r="110" spans="4:9" s="46" customFormat="1" x14ac:dyDescent="0.25">
      <c r="D110" s="142"/>
      <c r="E110" s="142"/>
      <c r="F110" s="142"/>
      <c r="G110" s="142"/>
      <c r="H110" s="142"/>
      <c r="I110" s="142"/>
    </row>
    <row r="111" spans="4:9" s="46" customFormat="1" x14ac:dyDescent="0.25">
      <c r="D111" s="142"/>
      <c r="E111" s="142"/>
      <c r="F111" s="142"/>
      <c r="G111" s="142"/>
      <c r="H111" s="142"/>
      <c r="I111" s="142"/>
    </row>
    <row r="112" spans="4:9" s="46" customFormat="1" x14ac:dyDescent="0.25">
      <c r="D112" s="142"/>
      <c r="E112" s="142"/>
      <c r="F112" s="142"/>
      <c r="G112" s="142"/>
      <c r="H112" s="142"/>
      <c r="I112" s="142"/>
    </row>
    <row r="113" spans="4:9" s="46" customFormat="1" x14ac:dyDescent="0.25">
      <c r="D113" s="142"/>
      <c r="E113" s="142"/>
      <c r="F113" s="142"/>
      <c r="G113" s="142"/>
      <c r="H113" s="142"/>
      <c r="I113" s="142"/>
    </row>
    <row r="114" spans="4:9" s="46" customFormat="1" x14ac:dyDescent="0.25">
      <c r="D114" s="142"/>
      <c r="E114" s="142"/>
      <c r="F114" s="142"/>
      <c r="G114" s="142"/>
      <c r="H114" s="142"/>
      <c r="I114" s="142"/>
    </row>
    <row r="115" spans="4:9" s="46" customFormat="1" x14ac:dyDescent="0.25">
      <c r="D115" s="142"/>
      <c r="E115" s="142"/>
      <c r="F115" s="142"/>
      <c r="G115" s="142"/>
      <c r="H115" s="142"/>
      <c r="I115" s="142"/>
    </row>
    <row r="116" spans="4:9" s="46" customFormat="1" x14ac:dyDescent="0.25">
      <c r="D116" s="142"/>
      <c r="E116" s="142"/>
      <c r="F116" s="142"/>
      <c r="G116" s="142"/>
      <c r="H116" s="142"/>
      <c r="I116" s="142"/>
    </row>
    <row r="117" spans="4:9" s="46" customFormat="1" x14ac:dyDescent="0.25">
      <c r="D117" s="142"/>
      <c r="E117" s="142"/>
      <c r="F117" s="142"/>
      <c r="G117" s="142"/>
      <c r="H117" s="142"/>
      <c r="I117" s="142"/>
    </row>
    <row r="118" spans="4:9" s="46" customFormat="1" x14ac:dyDescent="0.25">
      <c r="D118" s="142"/>
      <c r="E118" s="142"/>
      <c r="F118" s="142"/>
      <c r="G118" s="142"/>
      <c r="H118" s="142"/>
      <c r="I118" s="142"/>
    </row>
    <row r="119" spans="4:9" s="46" customFormat="1" x14ac:dyDescent="0.25">
      <c r="D119" s="142"/>
      <c r="E119" s="142"/>
      <c r="F119" s="142"/>
      <c r="G119" s="142"/>
      <c r="H119" s="142"/>
      <c r="I119" s="142"/>
    </row>
    <row r="120" spans="4:9" s="46" customFormat="1" x14ac:dyDescent="0.25">
      <c r="D120" s="142"/>
      <c r="E120" s="142"/>
      <c r="F120" s="142"/>
      <c r="G120" s="142"/>
      <c r="H120" s="142"/>
      <c r="I120" s="142"/>
    </row>
    <row r="121" spans="4:9" s="46" customFormat="1" x14ac:dyDescent="0.25">
      <c r="D121" s="142"/>
      <c r="E121" s="142"/>
      <c r="F121" s="142"/>
      <c r="G121" s="142"/>
      <c r="H121" s="142"/>
      <c r="I121" s="142"/>
    </row>
    <row r="122" spans="4:9" s="46" customFormat="1" x14ac:dyDescent="0.25">
      <c r="D122" s="142"/>
      <c r="E122" s="142"/>
      <c r="F122" s="142"/>
      <c r="G122" s="142"/>
      <c r="H122" s="142"/>
      <c r="I122" s="142"/>
    </row>
    <row r="123" spans="4:9" s="46" customFormat="1" x14ac:dyDescent="0.25">
      <c r="D123" s="142"/>
      <c r="E123" s="142"/>
      <c r="F123" s="142"/>
      <c r="G123" s="142"/>
      <c r="H123" s="142"/>
      <c r="I123" s="142"/>
    </row>
    <row r="124" spans="4:9" s="46" customFormat="1" x14ac:dyDescent="0.25">
      <c r="D124" s="142"/>
      <c r="E124" s="142"/>
      <c r="F124" s="142"/>
      <c r="G124" s="142"/>
      <c r="H124" s="142"/>
      <c r="I124" s="142"/>
    </row>
    <row r="125" spans="4:9" s="46" customFormat="1" x14ac:dyDescent="0.25">
      <c r="D125" s="142"/>
      <c r="E125" s="142"/>
      <c r="F125" s="142"/>
      <c r="G125" s="142"/>
      <c r="H125" s="142"/>
      <c r="I125" s="142"/>
    </row>
    <row r="126" spans="4:9" s="46" customFormat="1" x14ac:dyDescent="0.25">
      <c r="D126" s="142"/>
      <c r="E126" s="142"/>
      <c r="F126" s="142"/>
      <c r="G126" s="142"/>
      <c r="H126" s="142"/>
      <c r="I126" s="142"/>
    </row>
    <row r="127" spans="4:9" s="46" customFormat="1" x14ac:dyDescent="0.25">
      <c r="D127" s="142"/>
      <c r="E127" s="142"/>
      <c r="F127" s="142"/>
      <c r="G127" s="142"/>
      <c r="H127" s="142"/>
      <c r="I127" s="142"/>
    </row>
    <row r="128" spans="4:9" s="46" customFormat="1" x14ac:dyDescent="0.25">
      <c r="D128" s="142"/>
      <c r="E128" s="142"/>
      <c r="F128" s="142"/>
      <c r="G128" s="142"/>
      <c r="H128" s="142"/>
      <c r="I128" s="142"/>
    </row>
    <row r="129" spans="4:9" s="46" customFormat="1" x14ac:dyDescent="0.25">
      <c r="D129" s="142"/>
      <c r="E129" s="142"/>
      <c r="F129" s="142"/>
      <c r="G129" s="142"/>
      <c r="H129" s="142"/>
      <c r="I129" s="142"/>
    </row>
    <row r="130" spans="4:9" s="46" customFormat="1" x14ac:dyDescent="0.25">
      <c r="D130" s="142"/>
      <c r="E130" s="142"/>
      <c r="F130" s="142"/>
      <c r="G130" s="142"/>
      <c r="H130" s="142"/>
      <c r="I130" s="142"/>
    </row>
    <row r="131" spans="4:9" s="46" customFormat="1" x14ac:dyDescent="0.25">
      <c r="D131" s="142"/>
      <c r="E131" s="142"/>
      <c r="F131" s="142"/>
      <c r="G131" s="142"/>
      <c r="H131" s="142"/>
      <c r="I131" s="142"/>
    </row>
    <row r="132" spans="4:9" s="46" customFormat="1" x14ac:dyDescent="0.25">
      <c r="D132" s="142"/>
      <c r="E132" s="142"/>
      <c r="F132" s="142"/>
      <c r="G132" s="142"/>
      <c r="H132" s="142"/>
      <c r="I132" s="142"/>
    </row>
    <row r="133" spans="4:9" s="46" customFormat="1" x14ac:dyDescent="0.25">
      <c r="D133" s="142"/>
      <c r="E133" s="142"/>
      <c r="F133" s="142"/>
      <c r="G133" s="142"/>
      <c r="H133" s="142"/>
      <c r="I133" s="142"/>
    </row>
    <row r="134" spans="4:9" s="46" customFormat="1" x14ac:dyDescent="0.25">
      <c r="D134" s="142"/>
      <c r="E134" s="142"/>
      <c r="F134" s="142"/>
      <c r="G134" s="142"/>
      <c r="H134" s="142"/>
      <c r="I134" s="142"/>
    </row>
    <row r="135" spans="4:9" s="46" customFormat="1" x14ac:dyDescent="0.25">
      <c r="D135" s="142"/>
      <c r="E135" s="142"/>
      <c r="F135" s="142"/>
      <c r="G135" s="142"/>
      <c r="H135" s="142"/>
      <c r="I135" s="142"/>
    </row>
    <row r="136" spans="4:9" s="46" customFormat="1" x14ac:dyDescent="0.25">
      <c r="D136" s="142"/>
      <c r="E136" s="142"/>
      <c r="F136" s="142"/>
      <c r="G136" s="142"/>
      <c r="H136" s="142"/>
      <c r="I136" s="142"/>
    </row>
    <row r="137" spans="4:9" s="46" customFormat="1" x14ac:dyDescent="0.25">
      <c r="D137" s="142"/>
      <c r="E137" s="142"/>
      <c r="F137" s="142"/>
      <c r="G137" s="142"/>
      <c r="H137" s="142"/>
      <c r="I137" s="142"/>
    </row>
    <row r="138" spans="4:9" s="46" customFormat="1" x14ac:dyDescent="0.25">
      <c r="D138" s="142"/>
      <c r="E138" s="142"/>
      <c r="F138" s="142"/>
      <c r="G138" s="142"/>
      <c r="H138" s="142"/>
      <c r="I138" s="142"/>
    </row>
    <row r="139" spans="4:9" s="46" customFormat="1" x14ac:dyDescent="0.25">
      <c r="D139" s="142"/>
      <c r="E139" s="142"/>
      <c r="F139" s="142"/>
      <c r="G139" s="142"/>
      <c r="H139" s="142"/>
      <c r="I139" s="142"/>
    </row>
    <row r="140" spans="4:9" s="46" customFormat="1" x14ac:dyDescent="0.25">
      <c r="D140" s="142"/>
      <c r="E140" s="142"/>
      <c r="F140" s="142"/>
      <c r="G140" s="142"/>
      <c r="H140" s="142"/>
      <c r="I140" s="142"/>
    </row>
    <row r="141" spans="4:9" s="46" customFormat="1" x14ac:dyDescent="0.25">
      <c r="D141" s="142"/>
      <c r="E141" s="142"/>
      <c r="F141" s="142"/>
      <c r="G141" s="142"/>
      <c r="H141" s="142"/>
      <c r="I141" s="142"/>
    </row>
    <row r="142" spans="4:9" s="46" customFormat="1" x14ac:dyDescent="0.25">
      <c r="D142" s="142"/>
      <c r="E142" s="142"/>
      <c r="F142" s="142"/>
      <c r="G142" s="142"/>
      <c r="H142" s="142"/>
      <c r="I142" s="142"/>
    </row>
    <row r="143" spans="4:9" s="46" customFormat="1" x14ac:dyDescent="0.25">
      <c r="D143" s="142"/>
      <c r="E143" s="142"/>
      <c r="F143" s="142"/>
      <c r="G143" s="142"/>
      <c r="H143" s="142"/>
      <c r="I143" s="142"/>
    </row>
    <row r="144" spans="4:9" s="46" customFormat="1" x14ac:dyDescent="0.25">
      <c r="D144" s="142"/>
      <c r="E144" s="142"/>
      <c r="F144" s="142"/>
      <c r="G144" s="142"/>
      <c r="H144" s="142"/>
      <c r="I144" s="142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>
      <selection activeCell="N17" sqref="N17"/>
    </sheetView>
  </sheetViews>
  <sheetFormatPr baseColWidth="10" defaultColWidth="10.88671875" defaultRowHeight="15.75" x14ac:dyDescent="0.25"/>
  <cols>
    <col min="1" max="1" width="4.109375" style="47" customWidth="1"/>
    <col min="2" max="2" width="4" style="47" customWidth="1"/>
    <col min="3" max="4" width="12.109375" style="47" customWidth="1"/>
    <col min="5" max="6" width="12.109375" style="46" customWidth="1"/>
    <col min="7" max="7" width="12.5546875" style="46" customWidth="1"/>
    <col min="8" max="15" width="12.109375" style="46" customWidth="1"/>
    <col min="16" max="16" width="8.5546875" style="46" customWidth="1"/>
    <col min="17" max="17" width="12.109375" style="47" customWidth="1"/>
    <col min="18" max="18" width="7.109375" style="47" customWidth="1"/>
    <col min="19" max="16384" width="10.88671875" style="47"/>
  </cols>
  <sheetData>
    <row r="2" spans="1:79" s="46" customFormat="1" ht="20.100000000000001" customHeight="1" x14ac:dyDescent="0.25">
      <c r="B2" s="351" t="s">
        <v>67</v>
      </c>
      <c r="C2" s="351"/>
      <c r="D2" s="351"/>
      <c r="E2" s="351"/>
      <c r="F2" s="351"/>
      <c r="G2" s="351"/>
      <c r="H2" s="351"/>
    </row>
    <row r="3" spans="1:79" s="46" customFormat="1" ht="20.100000000000001" customHeight="1" x14ac:dyDescent="0.25">
      <c r="B3" s="351"/>
      <c r="C3" s="351"/>
      <c r="D3" s="351"/>
      <c r="E3" s="351"/>
      <c r="F3" s="351"/>
      <c r="G3" s="351"/>
      <c r="H3" s="351"/>
    </row>
    <row r="4" spans="1:79" s="46" customFormat="1" ht="20.100000000000001" customHeight="1" x14ac:dyDescent="0.45">
      <c r="B4" s="143"/>
      <c r="C4" s="143"/>
      <c r="D4" s="143"/>
      <c r="E4" s="143"/>
      <c r="F4" s="143"/>
      <c r="G4" s="143"/>
      <c r="H4" s="143"/>
    </row>
    <row r="5" spans="1:79" s="46" customFormat="1" ht="20.100000000000001" customHeight="1" x14ac:dyDescent="0.25">
      <c r="C5" s="337" t="s">
        <v>153</v>
      </c>
      <c r="D5" s="337"/>
      <c r="E5" s="337"/>
      <c r="F5" s="144"/>
      <c r="G5" s="144"/>
      <c r="H5" s="144"/>
      <c r="I5" s="144"/>
      <c r="J5" s="144"/>
      <c r="K5" s="367" t="s">
        <v>57</v>
      </c>
      <c r="L5" s="367"/>
      <c r="M5" s="367"/>
      <c r="N5" s="205"/>
      <c r="O5" s="205"/>
      <c r="Q5" s="100" t="s">
        <v>54</v>
      </c>
    </row>
    <row r="6" spans="1:79" s="46" customFormat="1" ht="20.100000000000001" customHeight="1" x14ac:dyDescent="0.25">
      <c r="C6" s="337"/>
      <c r="D6" s="337"/>
      <c r="E6" s="337"/>
      <c r="F6" s="144"/>
      <c r="G6" s="144"/>
      <c r="H6" s="144"/>
      <c r="I6" s="144"/>
      <c r="J6" s="144"/>
      <c r="K6" s="367"/>
      <c r="L6" s="367"/>
      <c r="M6" s="367"/>
      <c r="N6" s="205"/>
      <c r="O6" s="205"/>
      <c r="Q6" s="102" t="s">
        <v>18</v>
      </c>
    </row>
    <row r="7" spans="1:79" ht="20.100000000000001" customHeight="1" x14ac:dyDescent="0.25">
      <c r="A7" s="46"/>
      <c r="B7" s="46"/>
      <c r="C7" s="101"/>
      <c r="D7" s="305" t="s">
        <v>28</v>
      </c>
      <c r="E7" s="305"/>
      <c r="F7" s="305"/>
      <c r="G7" s="305"/>
      <c r="H7" s="305"/>
      <c r="I7" s="305"/>
      <c r="J7" s="306"/>
      <c r="K7" s="206"/>
      <c r="L7" s="365" t="s">
        <v>13</v>
      </c>
      <c r="M7" s="365" t="s">
        <v>35</v>
      </c>
      <c r="N7" s="365" t="s">
        <v>52</v>
      </c>
      <c r="O7" s="101"/>
      <c r="Q7" s="103" t="s">
        <v>19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1:79" s="46" customFormat="1" ht="20.100000000000001" customHeight="1" x14ac:dyDescent="0.25">
      <c r="C8" s="101"/>
      <c r="D8" s="360" t="s">
        <v>13</v>
      </c>
      <c r="E8" s="361"/>
      <c r="F8" s="104" t="s">
        <v>110</v>
      </c>
      <c r="G8" s="340">
        <v>0</v>
      </c>
      <c r="H8" s="341"/>
      <c r="I8" s="342"/>
      <c r="J8" s="56" t="s">
        <v>49</v>
      </c>
      <c r="K8" s="148"/>
      <c r="L8" s="366"/>
      <c r="M8" s="366"/>
      <c r="N8" s="366"/>
      <c r="O8" s="101"/>
      <c r="Q8" s="103" t="s">
        <v>148</v>
      </c>
    </row>
    <row r="9" spans="1:79" s="46" customFormat="1" ht="20.100000000000001" customHeight="1" x14ac:dyDescent="0.25">
      <c r="C9" s="101"/>
      <c r="D9" s="360"/>
      <c r="E9" s="361"/>
      <c r="F9" s="104" t="s">
        <v>14</v>
      </c>
      <c r="G9" s="340">
        <v>0</v>
      </c>
      <c r="H9" s="341"/>
      <c r="I9" s="342"/>
      <c r="J9" s="56" t="s">
        <v>51</v>
      </c>
      <c r="K9" s="148"/>
      <c r="L9" s="104" t="s">
        <v>33</v>
      </c>
      <c r="M9" s="207">
        <v>43</v>
      </c>
      <c r="N9" s="207">
        <f>830/1000</f>
        <v>0.83</v>
      </c>
      <c r="O9" s="101"/>
      <c r="Q9" s="103" t="s">
        <v>20</v>
      </c>
    </row>
    <row r="10" spans="1:79" s="46" customFormat="1" ht="27.95" customHeight="1" x14ac:dyDescent="0.25">
      <c r="A10" s="156"/>
      <c r="B10" s="156"/>
      <c r="C10" s="157"/>
      <c r="D10" s="358" t="s">
        <v>25</v>
      </c>
      <c r="E10" s="359"/>
      <c r="F10" s="328" t="s">
        <v>111</v>
      </c>
      <c r="G10" s="329"/>
      <c r="H10" s="329"/>
      <c r="I10" s="329"/>
      <c r="J10" s="330"/>
      <c r="K10" s="210"/>
      <c r="L10" s="139" t="s">
        <v>14</v>
      </c>
      <c r="M10" s="211">
        <v>43.89</v>
      </c>
      <c r="N10" s="211">
        <f>720/1000</f>
        <v>0.72</v>
      </c>
      <c r="O10" s="157"/>
    </row>
    <row r="11" spans="1:79" s="46" customFormat="1" ht="20.100000000000001" customHeight="1" x14ac:dyDescent="0.25">
      <c r="A11" s="156"/>
      <c r="B11" s="156"/>
      <c r="C11" s="157"/>
      <c r="D11" s="157"/>
      <c r="E11" s="162"/>
      <c r="F11" s="212"/>
      <c r="G11" s="212"/>
      <c r="H11" s="212"/>
      <c r="I11" s="212"/>
      <c r="J11" s="212"/>
      <c r="K11" s="212"/>
      <c r="L11" s="157"/>
      <c r="M11" s="157"/>
      <c r="N11" s="157"/>
      <c r="O11" s="157"/>
    </row>
    <row r="12" spans="1:79" s="46" customFormat="1" ht="20.100000000000001" customHeight="1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79" s="46" customFormat="1" ht="20.100000000000001" customHeight="1" x14ac:dyDescent="0.25">
      <c r="A13" s="156"/>
      <c r="B13" s="353" t="s">
        <v>38</v>
      </c>
      <c r="C13" s="353"/>
      <c r="D13" s="166"/>
      <c r="E13" s="166"/>
      <c r="F13" s="354" t="s">
        <v>56</v>
      </c>
      <c r="G13" s="354"/>
      <c r="H13" s="167"/>
      <c r="I13" s="167"/>
      <c r="J13" s="167"/>
      <c r="K13" s="167"/>
      <c r="L13" s="167"/>
      <c r="M13" s="167"/>
      <c r="N13" s="167"/>
      <c r="O13" s="167"/>
    </row>
    <row r="14" spans="1:79" s="46" customFormat="1" ht="20.100000000000001" customHeight="1" x14ac:dyDescent="0.25">
      <c r="A14" s="156"/>
      <c r="B14" s="353"/>
      <c r="C14" s="353"/>
      <c r="D14" s="168"/>
      <c r="E14" s="168"/>
      <c r="F14" s="354"/>
      <c r="G14" s="354"/>
      <c r="H14" s="213"/>
      <c r="I14" s="213"/>
      <c r="J14" s="213"/>
      <c r="K14" s="213"/>
      <c r="L14" s="213"/>
      <c r="M14" s="213"/>
      <c r="N14" s="213"/>
      <c r="O14" s="213"/>
    </row>
    <row r="15" spans="1:79" s="281" customFormat="1" ht="20.100000000000001" customHeight="1" x14ac:dyDescent="0.25">
      <c r="A15" s="284"/>
      <c r="B15" s="284"/>
      <c r="C15" s="362" t="s">
        <v>152</v>
      </c>
      <c r="D15" s="364" t="s">
        <v>36</v>
      </c>
      <c r="E15" s="364"/>
      <c r="F15" s="284"/>
      <c r="G15" s="339" t="s">
        <v>152</v>
      </c>
      <c r="H15" s="339" t="s">
        <v>26</v>
      </c>
      <c r="I15" s="339" t="s">
        <v>61</v>
      </c>
      <c r="J15" s="339" t="s">
        <v>161</v>
      </c>
      <c r="K15" s="339" t="s">
        <v>27</v>
      </c>
      <c r="L15" s="339" t="s">
        <v>26</v>
      </c>
      <c r="M15" s="339" t="s">
        <v>61</v>
      </c>
      <c r="N15" s="339" t="s">
        <v>162</v>
      </c>
      <c r="O15" s="357" t="s">
        <v>27</v>
      </c>
    </row>
    <row r="16" spans="1:79" s="281" customFormat="1" ht="20.100000000000001" customHeight="1" x14ac:dyDescent="0.25">
      <c r="A16" s="284"/>
      <c r="B16" s="284"/>
      <c r="C16" s="363"/>
      <c r="D16" s="286" t="s">
        <v>33</v>
      </c>
      <c r="E16" s="286" t="s">
        <v>14</v>
      </c>
      <c r="F16" s="284"/>
      <c r="G16" s="339"/>
      <c r="H16" s="339"/>
      <c r="I16" s="339"/>
      <c r="J16" s="339"/>
      <c r="K16" s="339"/>
      <c r="L16" s="339"/>
      <c r="M16" s="339"/>
      <c r="N16" s="339"/>
      <c r="O16" s="357"/>
    </row>
    <row r="17" spans="1:15" s="46" customFormat="1" ht="20.100000000000001" customHeight="1" x14ac:dyDescent="0.25">
      <c r="A17" s="156"/>
      <c r="B17" s="156"/>
      <c r="C17" s="214" t="s">
        <v>21</v>
      </c>
      <c r="D17" s="215">
        <f>+J17/1000000</f>
        <v>0</v>
      </c>
      <c r="E17" s="215">
        <f>+N17/1000</f>
        <v>0</v>
      </c>
      <c r="F17" s="156"/>
      <c r="G17" s="172" t="s">
        <v>21</v>
      </c>
      <c r="H17" s="173">
        <v>6.5</v>
      </c>
      <c r="I17" s="173" t="s">
        <v>58</v>
      </c>
      <c r="J17" s="177">
        <f>+$G$8*$N$9*$M$9*H17</f>
        <v>0</v>
      </c>
      <c r="K17" s="175" t="s">
        <v>88</v>
      </c>
      <c r="L17" s="176">
        <v>2.4174432260967871</v>
      </c>
      <c r="M17" s="173" t="s">
        <v>94</v>
      </c>
      <c r="N17" s="177">
        <f>+$G$9*L17</f>
        <v>0</v>
      </c>
      <c r="O17" s="178" t="s">
        <v>99</v>
      </c>
    </row>
    <row r="18" spans="1:15" s="46" customFormat="1" ht="20.100000000000001" customHeight="1" x14ac:dyDescent="0.25">
      <c r="A18" s="156"/>
      <c r="B18" s="156"/>
      <c r="C18" s="216" t="s">
        <v>42</v>
      </c>
      <c r="D18" s="215">
        <f t="shared" ref="D18:D36" si="0">+J18/1000000</f>
        <v>0</v>
      </c>
      <c r="E18" s="215">
        <f t="shared" ref="E18:E35" si="1">+N18/1000</f>
        <v>0</v>
      </c>
      <c r="F18" s="156"/>
      <c r="G18" s="180" t="s">
        <v>74</v>
      </c>
      <c r="H18" s="173">
        <v>3.2</v>
      </c>
      <c r="I18" s="173" t="s">
        <v>58</v>
      </c>
      <c r="J18" s="177">
        <f t="shared" ref="J18:J21" si="2">+$G$8*$N$9*$M$9*H18</f>
        <v>0</v>
      </c>
      <c r="K18" s="175" t="s">
        <v>88</v>
      </c>
      <c r="L18" s="176">
        <v>1.3851949685534592</v>
      </c>
      <c r="M18" s="173" t="s">
        <v>94</v>
      </c>
      <c r="N18" s="177">
        <f t="shared" ref="N18:N22" si="3">+$G$9*L18</f>
        <v>0</v>
      </c>
      <c r="O18" s="178" t="s">
        <v>99</v>
      </c>
    </row>
    <row r="19" spans="1:15" s="46" customFormat="1" ht="20.100000000000001" customHeight="1" x14ac:dyDescent="0.25">
      <c r="A19" s="156"/>
      <c r="B19" s="156"/>
      <c r="C19" s="216" t="s">
        <v>43</v>
      </c>
      <c r="D19" s="215">
        <f t="shared" si="0"/>
        <v>0</v>
      </c>
      <c r="E19" s="215">
        <f t="shared" si="1"/>
        <v>0</v>
      </c>
      <c r="F19" s="156"/>
      <c r="G19" s="180" t="s">
        <v>75</v>
      </c>
      <c r="H19" s="173">
        <v>0.8</v>
      </c>
      <c r="I19" s="173" t="s">
        <v>58</v>
      </c>
      <c r="J19" s="177">
        <f t="shared" si="2"/>
        <v>0</v>
      </c>
      <c r="K19" s="175" t="s">
        <v>88</v>
      </c>
      <c r="L19" s="176">
        <v>1.1579553053003611</v>
      </c>
      <c r="M19" s="173" t="s">
        <v>94</v>
      </c>
      <c r="N19" s="177">
        <f t="shared" si="3"/>
        <v>0</v>
      </c>
      <c r="O19" s="178" t="s">
        <v>99</v>
      </c>
    </row>
    <row r="20" spans="1:15" s="46" customFormat="1" ht="20.100000000000001" customHeight="1" x14ac:dyDescent="0.25">
      <c r="A20" s="156"/>
      <c r="B20" s="156"/>
      <c r="C20" s="214" t="s">
        <v>22</v>
      </c>
      <c r="D20" s="215">
        <f>+J20/1000</f>
        <v>0</v>
      </c>
      <c r="E20" s="215">
        <f t="shared" si="1"/>
        <v>0</v>
      </c>
      <c r="F20" s="156"/>
      <c r="G20" s="172" t="s">
        <v>22</v>
      </c>
      <c r="H20" s="173">
        <v>2.4E-2</v>
      </c>
      <c r="I20" s="173" t="s">
        <v>94</v>
      </c>
      <c r="J20" s="177">
        <f>+$G$8*H20</f>
        <v>0</v>
      </c>
      <c r="K20" s="175" t="s">
        <v>99</v>
      </c>
      <c r="L20" s="176">
        <v>1.4376649996799999</v>
      </c>
      <c r="M20" s="173" t="s">
        <v>94</v>
      </c>
      <c r="N20" s="177">
        <f t="shared" si="3"/>
        <v>0</v>
      </c>
      <c r="O20" s="178" t="s">
        <v>99</v>
      </c>
    </row>
    <row r="21" spans="1:15" s="46" customFormat="1" ht="20.100000000000001" customHeight="1" x14ac:dyDescent="0.25">
      <c r="A21" s="156"/>
      <c r="B21" s="156"/>
      <c r="C21" s="216" t="s">
        <v>1</v>
      </c>
      <c r="D21" s="215">
        <f t="shared" si="0"/>
        <v>0</v>
      </c>
      <c r="E21" s="215">
        <f t="shared" si="1"/>
        <v>0</v>
      </c>
      <c r="F21" s="156"/>
      <c r="G21" s="180" t="s">
        <v>1</v>
      </c>
      <c r="H21" s="173">
        <v>16.2</v>
      </c>
      <c r="I21" s="173" t="s">
        <v>58</v>
      </c>
      <c r="J21" s="177">
        <f t="shared" si="2"/>
        <v>0</v>
      </c>
      <c r="K21" s="175" t="s">
        <v>88</v>
      </c>
      <c r="L21" s="176">
        <v>13.713430188679245</v>
      </c>
      <c r="M21" s="173" t="s">
        <v>94</v>
      </c>
      <c r="N21" s="177">
        <f t="shared" si="3"/>
        <v>0</v>
      </c>
      <c r="O21" s="178" t="s">
        <v>99</v>
      </c>
    </row>
    <row r="22" spans="1:15" s="46" customFormat="1" ht="20.100000000000001" customHeight="1" x14ac:dyDescent="0.25">
      <c r="A22" s="156"/>
      <c r="B22" s="156"/>
      <c r="C22" s="214" t="s">
        <v>44</v>
      </c>
      <c r="D22" s="124" t="s">
        <v>85</v>
      </c>
      <c r="E22" s="215">
        <f t="shared" si="1"/>
        <v>0</v>
      </c>
      <c r="F22" s="156"/>
      <c r="G22" s="172" t="s">
        <v>76</v>
      </c>
      <c r="H22" s="217" t="s">
        <v>85</v>
      </c>
      <c r="I22" s="217" t="s">
        <v>85</v>
      </c>
      <c r="J22" s="218" t="s">
        <v>85</v>
      </c>
      <c r="K22" s="217" t="s">
        <v>85</v>
      </c>
      <c r="L22" s="176">
        <v>0.3474966392190002</v>
      </c>
      <c r="M22" s="173" t="s">
        <v>94</v>
      </c>
      <c r="N22" s="177">
        <f t="shared" si="3"/>
        <v>0</v>
      </c>
      <c r="O22" s="178" t="s">
        <v>99</v>
      </c>
    </row>
    <row r="23" spans="1:15" s="46" customFormat="1" ht="20.100000000000001" customHeight="1" x14ac:dyDescent="0.25">
      <c r="A23" s="156"/>
      <c r="B23" s="156"/>
      <c r="C23" s="216" t="s">
        <v>3</v>
      </c>
      <c r="D23" s="215">
        <f>+J23/1000000000</f>
        <v>0</v>
      </c>
      <c r="E23" s="215">
        <f>+N23/1000000000000</f>
        <v>0</v>
      </c>
      <c r="F23" s="156"/>
      <c r="G23" s="180" t="s">
        <v>3</v>
      </c>
      <c r="H23" s="173">
        <v>4.07</v>
      </c>
      <c r="I23" s="173" t="s">
        <v>59</v>
      </c>
      <c r="J23" s="177">
        <f t="shared" ref="J23:J24" si="4">+$G$8*$N$9*$M$9*H23</f>
        <v>0</v>
      </c>
      <c r="K23" s="175" t="s">
        <v>89</v>
      </c>
      <c r="L23" s="173">
        <v>1.6</v>
      </c>
      <c r="M23" s="173" t="s">
        <v>102</v>
      </c>
      <c r="N23" s="177">
        <f>(+$G$9*$N$10*1000)*L23</f>
        <v>0</v>
      </c>
      <c r="O23" s="178" t="s">
        <v>90</v>
      </c>
    </row>
    <row r="24" spans="1:15" s="46" customFormat="1" ht="20.100000000000001" customHeight="1" x14ac:dyDescent="0.25">
      <c r="A24" s="156"/>
      <c r="B24" s="156"/>
      <c r="C24" s="216" t="s">
        <v>6</v>
      </c>
      <c r="D24" s="215">
        <f>+J24/1000000000</f>
        <v>0</v>
      </c>
      <c r="E24" s="215">
        <f>+N24/1000000000000</f>
        <v>0</v>
      </c>
      <c r="F24" s="156"/>
      <c r="G24" s="180" t="s">
        <v>6</v>
      </c>
      <c r="H24" s="173">
        <v>1.81</v>
      </c>
      <c r="I24" s="173" t="s">
        <v>59</v>
      </c>
      <c r="J24" s="177">
        <f t="shared" si="4"/>
        <v>0</v>
      </c>
      <c r="K24" s="175" t="s">
        <v>89</v>
      </c>
      <c r="L24" s="173">
        <v>0.26</v>
      </c>
      <c r="M24" s="173" t="s">
        <v>102</v>
      </c>
      <c r="N24" s="177">
        <f>(+$G$9*$N$10*1000)*L24</f>
        <v>0</v>
      </c>
      <c r="O24" s="178" t="s">
        <v>90</v>
      </c>
    </row>
    <row r="25" spans="1:15" s="46" customFormat="1" ht="20.100000000000001" customHeight="1" x14ac:dyDescent="0.25">
      <c r="A25" s="156"/>
      <c r="B25" s="156"/>
      <c r="C25" s="214" t="s">
        <v>45</v>
      </c>
      <c r="D25" s="260" t="s">
        <v>24</v>
      </c>
      <c r="E25" s="171">
        <f t="shared" si="1"/>
        <v>0</v>
      </c>
      <c r="F25" s="156"/>
      <c r="G25" s="172" t="s">
        <v>77</v>
      </c>
      <c r="H25" s="219" t="s">
        <v>24</v>
      </c>
      <c r="I25" s="219" t="s">
        <v>24</v>
      </c>
      <c r="J25" s="220" t="s">
        <v>24</v>
      </c>
      <c r="K25" s="219" t="s">
        <v>24</v>
      </c>
      <c r="L25" s="173">
        <v>4.0080818282553569E-4</v>
      </c>
      <c r="M25" s="173" t="s">
        <v>103</v>
      </c>
      <c r="N25" s="177">
        <f t="shared" ref="N25:N27" si="5">+$G$9*$N$10*$M$10*L25</f>
        <v>0</v>
      </c>
      <c r="O25" s="178" t="s">
        <v>99</v>
      </c>
    </row>
    <row r="26" spans="1:15" s="46" customFormat="1" ht="20.100000000000001" customHeight="1" x14ac:dyDescent="0.25">
      <c r="A26" s="156"/>
      <c r="B26" s="156"/>
      <c r="C26" s="214" t="s">
        <v>46</v>
      </c>
      <c r="D26" s="260" t="s">
        <v>24</v>
      </c>
      <c r="E26" s="171">
        <f t="shared" si="1"/>
        <v>0</v>
      </c>
      <c r="F26" s="156"/>
      <c r="G26" s="172" t="s">
        <v>78</v>
      </c>
      <c r="H26" s="219" t="s">
        <v>24</v>
      </c>
      <c r="I26" s="219" t="s">
        <v>24</v>
      </c>
      <c r="J26" s="220" t="s">
        <v>24</v>
      </c>
      <c r="K26" s="219" t="s">
        <v>24</v>
      </c>
      <c r="L26" s="173">
        <v>1.7570262248193364E-4</v>
      </c>
      <c r="M26" s="173" t="s">
        <v>103</v>
      </c>
      <c r="N26" s="177">
        <f t="shared" si="5"/>
        <v>0</v>
      </c>
      <c r="O26" s="178" t="s">
        <v>99</v>
      </c>
    </row>
    <row r="27" spans="1:15" s="46" customFormat="1" ht="20.100000000000001" customHeight="1" x14ac:dyDescent="0.25">
      <c r="A27" s="156"/>
      <c r="B27" s="156"/>
      <c r="C27" s="214" t="s">
        <v>47</v>
      </c>
      <c r="D27" s="260" t="s">
        <v>24</v>
      </c>
      <c r="E27" s="171">
        <f t="shared" si="1"/>
        <v>0</v>
      </c>
      <c r="F27" s="156"/>
      <c r="G27" s="172" t="s">
        <v>79</v>
      </c>
      <c r="H27" s="219" t="s">
        <v>24</v>
      </c>
      <c r="I27" s="219" t="s">
        <v>24</v>
      </c>
      <c r="J27" s="220" t="s">
        <v>24</v>
      </c>
      <c r="K27" s="219" t="s">
        <v>24</v>
      </c>
      <c r="L27" s="173">
        <v>1.2243336774413468E-4</v>
      </c>
      <c r="M27" s="173" t="s">
        <v>103</v>
      </c>
      <c r="N27" s="177">
        <f t="shared" si="5"/>
        <v>0</v>
      </c>
      <c r="O27" s="178" t="s">
        <v>99</v>
      </c>
    </row>
    <row r="28" spans="1:15" s="46" customFormat="1" ht="20.100000000000001" customHeight="1" x14ac:dyDescent="0.25">
      <c r="A28" s="156"/>
      <c r="B28" s="156"/>
      <c r="C28" s="216" t="s">
        <v>4</v>
      </c>
      <c r="D28" s="171">
        <f t="shared" ref="D28:D30" si="6">+J28/1000000000</f>
        <v>0</v>
      </c>
      <c r="E28" s="171">
        <f>+N28/1000000000000</f>
        <v>0</v>
      </c>
      <c r="F28" s="156"/>
      <c r="G28" s="180" t="s">
        <v>4</v>
      </c>
      <c r="H28" s="173">
        <v>1.36</v>
      </c>
      <c r="I28" s="173" t="s">
        <v>59</v>
      </c>
      <c r="J28" s="177">
        <f t="shared" ref="J28:J39" si="7">+$G$8*$N$9*$M$9*H28</f>
        <v>0</v>
      </c>
      <c r="K28" s="175" t="s">
        <v>89</v>
      </c>
      <c r="L28" s="173">
        <v>0.28000000000000003</v>
      </c>
      <c r="M28" s="173" t="s">
        <v>102</v>
      </c>
      <c r="N28" s="177">
        <f>(+$G$9*$N$10*1000)*L28</f>
        <v>0</v>
      </c>
      <c r="O28" s="178" t="s">
        <v>90</v>
      </c>
    </row>
    <row r="29" spans="1:15" s="46" customFormat="1" ht="20.100000000000001" customHeight="1" x14ac:dyDescent="0.25">
      <c r="A29" s="156"/>
      <c r="B29" s="156"/>
      <c r="C29" s="216" t="s">
        <v>7</v>
      </c>
      <c r="D29" s="171">
        <f t="shared" si="6"/>
        <v>0</v>
      </c>
      <c r="E29" s="171">
        <f t="shared" ref="E29:E30" si="8">+N29/1000000000000</f>
        <v>0</v>
      </c>
      <c r="F29" s="156"/>
      <c r="G29" s="180" t="s">
        <v>7</v>
      </c>
      <c r="H29" s="173">
        <v>1.36</v>
      </c>
      <c r="I29" s="173" t="s">
        <v>59</v>
      </c>
      <c r="J29" s="177">
        <f t="shared" si="7"/>
        <v>0</v>
      </c>
      <c r="K29" s="175" t="s">
        <v>89</v>
      </c>
      <c r="L29" s="173">
        <v>4.5999999999999996</v>
      </c>
      <c r="M29" s="173" t="s">
        <v>102</v>
      </c>
      <c r="N29" s="177">
        <f>(+$G$9*$N$10*1000)*L29</f>
        <v>0</v>
      </c>
      <c r="O29" s="178" t="s">
        <v>90</v>
      </c>
    </row>
    <row r="30" spans="1:15" s="46" customFormat="1" ht="20.100000000000001" customHeight="1" x14ac:dyDescent="0.25">
      <c r="A30" s="156"/>
      <c r="B30" s="156"/>
      <c r="C30" s="216" t="s">
        <v>8</v>
      </c>
      <c r="D30" s="171">
        <f t="shared" si="6"/>
        <v>0</v>
      </c>
      <c r="E30" s="171">
        <f t="shared" si="8"/>
        <v>0</v>
      </c>
      <c r="F30" s="156"/>
      <c r="G30" s="180" t="s">
        <v>8</v>
      </c>
      <c r="H30" s="173">
        <v>1.81</v>
      </c>
      <c r="I30" s="173" t="s">
        <v>59</v>
      </c>
      <c r="J30" s="177">
        <f t="shared" si="7"/>
        <v>0</v>
      </c>
      <c r="K30" s="175" t="s">
        <v>89</v>
      </c>
      <c r="L30" s="173">
        <v>32</v>
      </c>
      <c r="M30" s="173" t="s">
        <v>102</v>
      </c>
      <c r="N30" s="177">
        <f>(+$G$9*$N$10*1000)*L30</f>
        <v>0</v>
      </c>
      <c r="O30" s="178" t="s">
        <v>90</v>
      </c>
    </row>
    <row r="31" spans="1:15" s="46" customFormat="1" ht="20.100000000000001" customHeight="1" x14ac:dyDescent="0.25">
      <c r="A31" s="156"/>
      <c r="B31" s="156"/>
      <c r="C31" s="216" t="s">
        <v>2</v>
      </c>
      <c r="D31" s="171">
        <f t="shared" si="0"/>
        <v>0</v>
      </c>
      <c r="E31" s="171">
        <f t="shared" si="1"/>
        <v>0</v>
      </c>
      <c r="F31" s="156"/>
      <c r="G31" s="180" t="s">
        <v>2</v>
      </c>
      <c r="H31" s="173">
        <v>46.5</v>
      </c>
      <c r="I31" s="173" t="s">
        <v>58</v>
      </c>
      <c r="J31" s="177">
        <f t="shared" si="7"/>
        <v>0</v>
      </c>
      <c r="K31" s="175" t="s">
        <v>88</v>
      </c>
      <c r="L31" s="176">
        <v>1.1635637735849058</v>
      </c>
      <c r="M31" s="173" t="s">
        <v>94</v>
      </c>
      <c r="N31" s="177">
        <f>+$G$9*L31</f>
        <v>0</v>
      </c>
      <c r="O31" s="178" t="s">
        <v>99</v>
      </c>
    </row>
    <row r="32" spans="1:15" s="46" customFormat="1" ht="20.100000000000001" customHeight="1" x14ac:dyDescent="0.25">
      <c r="A32" s="156"/>
      <c r="B32" s="156"/>
      <c r="C32" s="221" t="s">
        <v>39</v>
      </c>
      <c r="D32" s="171">
        <f t="shared" si="0"/>
        <v>0</v>
      </c>
      <c r="E32" s="171">
        <f t="shared" si="1"/>
        <v>0</v>
      </c>
      <c r="F32" s="156"/>
      <c r="G32" s="222" t="s">
        <v>80</v>
      </c>
      <c r="H32" s="173">
        <v>0.6</v>
      </c>
      <c r="I32" s="173" t="s">
        <v>58</v>
      </c>
      <c r="J32" s="177">
        <f t="shared" si="7"/>
        <v>0</v>
      </c>
      <c r="K32" s="175" t="s">
        <v>88</v>
      </c>
      <c r="L32" s="176">
        <v>1.9328301886792451E-2</v>
      </c>
      <c r="M32" s="173" t="s">
        <v>94</v>
      </c>
      <c r="N32" s="177">
        <f t="shared" ref="N32:N35" si="9">+$G$9*L32</f>
        <v>0</v>
      </c>
      <c r="O32" s="178" t="s">
        <v>99</v>
      </c>
    </row>
    <row r="33" spans="1:15" s="46" customFormat="1" ht="20.100000000000001" customHeight="1" x14ac:dyDescent="0.25">
      <c r="A33" s="156"/>
      <c r="B33" s="156"/>
      <c r="C33" s="216" t="s">
        <v>0</v>
      </c>
      <c r="D33" s="171">
        <f t="shared" si="0"/>
        <v>0</v>
      </c>
      <c r="E33" s="171">
        <f t="shared" si="1"/>
        <v>0</v>
      </c>
      <c r="F33" s="156"/>
      <c r="G33" s="180" t="s">
        <v>0</v>
      </c>
      <c r="H33" s="173">
        <v>65</v>
      </c>
      <c r="I33" s="173" t="s">
        <v>58</v>
      </c>
      <c r="J33" s="177">
        <f t="shared" si="7"/>
        <v>0</v>
      </c>
      <c r="K33" s="175" t="s">
        <v>88</v>
      </c>
      <c r="L33" s="176">
        <v>22.578677987421383</v>
      </c>
      <c r="M33" s="173" t="s">
        <v>94</v>
      </c>
      <c r="N33" s="177">
        <f t="shared" si="9"/>
        <v>0</v>
      </c>
      <c r="O33" s="178" t="s">
        <v>99</v>
      </c>
    </row>
    <row r="34" spans="1:15" s="46" customFormat="1" ht="20.100000000000001" customHeight="1" x14ac:dyDescent="0.25">
      <c r="A34" s="156"/>
      <c r="B34" s="156"/>
      <c r="C34" s="221" t="s">
        <v>40</v>
      </c>
      <c r="D34" s="171">
        <f t="shared" si="0"/>
        <v>0</v>
      </c>
      <c r="E34" s="171">
        <f t="shared" si="1"/>
        <v>0</v>
      </c>
      <c r="F34" s="156"/>
      <c r="G34" s="222" t="s">
        <v>81</v>
      </c>
      <c r="H34" s="173">
        <v>74100</v>
      </c>
      <c r="I34" s="173" t="s">
        <v>58</v>
      </c>
      <c r="J34" s="177">
        <f t="shared" si="7"/>
        <v>0</v>
      </c>
      <c r="K34" s="175" t="s">
        <v>88</v>
      </c>
      <c r="L34" s="173">
        <v>2270</v>
      </c>
      <c r="M34" s="173" t="s">
        <v>94</v>
      </c>
      <c r="N34" s="177">
        <f t="shared" si="9"/>
        <v>0</v>
      </c>
      <c r="O34" s="178" t="s">
        <v>99</v>
      </c>
    </row>
    <row r="35" spans="1:15" s="46" customFormat="1" ht="20.100000000000001" customHeight="1" x14ac:dyDescent="0.25">
      <c r="A35" s="156"/>
      <c r="B35" s="156"/>
      <c r="C35" s="221" t="s">
        <v>41</v>
      </c>
      <c r="D35" s="171">
        <f t="shared" si="0"/>
        <v>0</v>
      </c>
      <c r="E35" s="171">
        <f t="shared" si="1"/>
        <v>0</v>
      </c>
      <c r="F35" s="156"/>
      <c r="G35" s="222" t="s">
        <v>82</v>
      </c>
      <c r="H35" s="173">
        <v>3</v>
      </c>
      <c r="I35" s="173" t="s">
        <v>58</v>
      </c>
      <c r="J35" s="177">
        <f t="shared" si="7"/>
        <v>0</v>
      </c>
      <c r="K35" s="175" t="s">
        <v>88</v>
      </c>
      <c r="L35" s="223">
        <v>9.6641509433962269E-2</v>
      </c>
      <c r="M35" s="173" t="s">
        <v>94</v>
      </c>
      <c r="N35" s="177">
        <f t="shared" si="9"/>
        <v>0</v>
      </c>
      <c r="O35" s="178" t="s">
        <v>99</v>
      </c>
    </row>
    <row r="36" spans="1:15" s="46" customFormat="1" ht="20.100000000000001" customHeight="1" x14ac:dyDescent="0.25">
      <c r="A36" s="156"/>
      <c r="B36" s="156"/>
      <c r="C36" s="216" t="s">
        <v>23</v>
      </c>
      <c r="D36" s="171">
        <f t="shared" si="0"/>
        <v>0</v>
      </c>
      <c r="E36" s="260" t="s">
        <v>24</v>
      </c>
      <c r="F36" s="156"/>
      <c r="G36" s="180" t="s">
        <v>23</v>
      </c>
      <c r="H36" s="173">
        <v>0.8</v>
      </c>
      <c r="I36" s="173" t="s">
        <v>58</v>
      </c>
      <c r="J36" s="177">
        <f t="shared" si="7"/>
        <v>0</v>
      </c>
      <c r="K36" s="175" t="s">
        <v>88</v>
      </c>
      <c r="L36" s="219" t="s">
        <v>24</v>
      </c>
      <c r="M36" s="219" t="s">
        <v>24</v>
      </c>
      <c r="N36" s="220" t="s">
        <v>24</v>
      </c>
      <c r="O36" s="224" t="s">
        <v>24</v>
      </c>
    </row>
    <row r="37" spans="1:15" s="46" customFormat="1" ht="20.100000000000001" customHeight="1" x14ac:dyDescent="0.25">
      <c r="A37" s="156"/>
      <c r="B37" s="156"/>
      <c r="C37" s="216" t="s">
        <v>5</v>
      </c>
      <c r="D37" s="171">
        <f t="shared" ref="D37" si="10">+J37/1000000000</f>
        <v>0</v>
      </c>
      <c r="E37" s="171">
        <f t="shared" ref="E37" si="11">+N37/1000000000000</f>
        <v>0</v>
      </c>
      <c r="F37" s="156"/>
      <c r="G37" s="180" t="s">
        <v>5</v>
      </c>
      <c r="H37" s="173">
        <v>1.36</v>
      </c>
      <c r="I37" s="173" t="s">
        <v>59</v>
      </c>
      <c r="J37" s="177">
        <f t="shared" si="7"/>
        <v>0</v>
      </c>
      <c r="K37" s="175" t="s">
        <v>89</v>
      </c>
      <c r="L37" s="173">
        <v>6.3</v>
      </c>
      <c r="M37" s="173" t="s">
        <v>102</v>
      </c>
      <c r="N37" s="177">
        <f>+$G$9*$N$10*1000*L37</f>
        <v>0</v>
      </c>
      <c r="O37" s="178" t="s">
        <v>90</v>
      </c>
    </row>
    <row r="38" spans="1:15" s="46" customFormat="1" ht="20.100000000000001" customHeight="1" x14ac:dyDescent="0.25">
      <c r="A38" s="156"/>
      <c r="B38" s="156"/>
      <c r="C38" s="216" t="s">
        <v>11</v>
      </c>
      <c r="D38" s="171">
        <f>+J38/1000000000000</f>
        <v>0</v>
      </c>
      <c r="E38" s="260" t="s">
        <v>24</v>
      </c>
      <c r="F38" s="156"/>
      <c r="G38" s="180" t="s">
        <v>11</v>
      </c>
      <c r="H38" s="173">
        <v>636</v>
      </c>
      <c r="I38" s="173" t="s">
        <v>101</v>
      </c>
      <c r="J38" s="177">
        <f t="shared" si="7"/>
        <v>0</v>
      </c>
      <c r="K38" s="175" t="s">
        <v>91</v>
      </c>
      <c r="L38" s="219" t="s">
        <v>24</v>
      </c>
      <c r="M38" s="219" t="s">
        <v>24</v>
      </c>
      <c r="N38" s="220" t="s">
        <v>24</v>
      </c>
      <c r="O38" s="224" t="s">
        <v>24</v>
      </c>
    </row>
    <row r="39" spans="1:15" s="46" customFormat="1" ht="20.100000000000001" customHeight="1" x14ac:dyDescent="0.25">
      <c r="A39" s="156"/>
      <c r="B39" s="156"/>
      <c r="C39" s="216" t="s">
        <v>10</v>
      </c>
      <c r="D39" s="171">
        <f>+J39/1000000000000</f>
        <v>0</v>
      </c>
      <c r="E39" s="260" t="s">
        <v>24</v>
      </c>
      <c r="F39" s="156"/>
      <c r="G39" s="180" t="s">
        <v>10</v>
      </c>
      <c r="H39" s="173">
        <v>0.5</v>
      </c>
      <c r="I39" s="173" t="s">
        <v>12</v>
      </c>
      <c r="J39" s="177">
        <f t="shared" si="7"/>
        <v>0</v>
      </c>
      <c r="K39" s="175" t="s">
        <v>107</v>
      </c>
      <c r="L39" s="219" t="s">
        <v>24</v>
      </c>
      <c r="M39" s="219" t="s">
        <v>24</v>
      </c>
      <c r="N39" s="220" t="s">
        <v>24</v>
      </c>
      <c r="O39" s="224" t="s">
        <v>24</v>
      </c>
    </row>
    <row r="40" spans="1:15" s="46" customFormat="1" ht="20.100000000000001" customHeight="1" x14ac:dyDescent="0.25">
      <c r="A40" s="156"/>
      <c r="B40" s="156"/>
      <c r="C40" s="216" t="s">
        <v>9</v>
      </c>
      <c r="D40" s="260" t="s">
        <v>24</v>
      </c>
      <c r="E40" s="260" t="s">
        <v>24</v>
      </c>
      <c r="F40" s="156"/>
      <c r="G40" s="180" t="s">
        <v>9</v>
      </c>
      <c r="H40" s="219" t="s">
        <v>24</v>
      </c>
      <c r="I40" s="219" t="s">
        <v>24</v>
      </c>
      <c r="J40" s="220" t="s">
        <v>24</v>
      </c>
      <c r="K40" s="219" t="s">
        <v>24</v>
      </c>
      <c r="L40" s="219" t="s">
        <v>24</v>
      </c>
      <c r="M40" s="219" t="s">
        <v>24</v>
      </c>
      <c r="N40" s="220" t="s">
        <v>24</v>
      </c>
      <c r="O40" s="224" t="s">
        <v>24</v>
      </c>
    </row>
    <row r="41" spans="1:15" s="46" customFormat="1" ht="20.100000000000001" customHeight="1" x14ac:dyDescent="0.25">
      <c r="H41" s="208"/>
      <c r="I41" s="208"/>
    </row>
    <row r="42" spans="1:15" s="46" customFormat="1" ht="20.100000000000001" customHeight="1" x14ac:dyDescent="0.25">
      <c r="H42" s="209"/>
      <c r="I42" s="209"/>
    </row>
    <row r="43" spans="1:15" s="46" customFormat="1" ht="20.100000000000001" customHeight="1" x14ac:dyDescent="0.25">
      <c r="H43" s="209"/>
      <c r="I43" s="209"/>
    </row>
    <row r="44" spans="1:15" s="46" customFormat="1" ht="20.100000000000001" customHeight="1" x14ac:dyDescent="0.25">
      <c r="H44" s="209"/>
      <c r="I44" s="209"/>
    </row>
    <row r="45" spans="1:15" s="46" customFormat="1" ht="20.100000000000001" customHeight="1" x14ac:dyDescent="0.25"/>
    <row r="46" spans="1:15" s="46" customFormat="1" ht="20.100000000000001" customHeight="1" x14ac:dyDescent="0.25"/>
    <row r="47" spans="1:15" s="46" customFormat="1" ht="20.100000000000001" customHeight="1" x14ac:dyDescent="0.25"/>
    <row r="48" spans="1:15" s="46" customFormat="1" ht="20.100000000000001" customHeight="1" x14ac:dyDescent="0.25"/>
    <row r="49" s="46" customFormat="1" ht="20.100000000000001" customHeight="1" x14ac:dyDescent="0.25"/>
    <row r="50" s="46" customFormat="1" ht="20.100000000000001" customHeight="1" x14ac:dyDescent="0.25"/>
    <row r="51" s="46" customFormat="1" ht="20.100000000000001" customHeight="1" x14ac:dyDescent="0.25"/>
    <row r="52" s="46" customFormat="1" ht="20.100000000000001" customHeight="1" x14ac:dyDescent="0.25"/>
    <row r="53" s="46" customFormat="1" ht="20.100000000000001" customHeight="1" x14ac:dyDescent="0.25"/>
    <row r="54" s="46" customFormat="1" ht="20.100000000000001" customHeight="1" x14ac:dyDescent="0.25"/>
    <row r="55" s="46" customFormat="1" ht="20.100000000000001" customHeight="1" x14ac:dyDescent="0.25"/>
    <row r="56" s="46" customFormat="1" ht="20.100000000000001" customHeight="1" x14ac:dyDescent="0.25"/>
    <row r="57" s="46" customFormat="1" ht="20.100000000000001" customHeight="1" x14ac:dyDescent="0.25"/>
    <row r="58" s="46" customFormat="1" ht="20.100000000000001" customHeight="1" x14ac:dyDescent="0.25"/>
    <row r="59" s="46" customFormat="1" ht="20.100000000000001" customHeight="1" x14ac:dyDescent="0.25"/>
    <row r="60" s="46" customFormat="1" ht="20.100000000000001" customHeight="1" x14ac:dyDescent="0.25"/>
    <row r="61" s="46" customFormat="1" ht="20.100000000000001" customHeight="1" x14ac:dyDescent="0.25"/>
    <row r="62" s="46" customFormat="1" ht="20.100000000000001" customHeight="1" x14ac:dyDescent="0.25"/>
    <row r="63" s="46" customFormat="1" ht="20.100000000000001" customHeight="1" x14ac:dyDescent="0.25"/>
    <row r="64" s="46" customFormat="1" ht="20.100000000000001" customHeigh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2:H3"/>
    <mergeCell ref="M7:M8"/>
    <mergeCell ref="N7:N8"/>
    <mergeCell ref="K5:M6"/>
    <mergeCell ref="L7:L8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O15:O16"/>
    <mergeCell ref="H15:H16"/>
    <mergeCell ref="I15:I16"/>
    <mergeCell ref="J15:J16"/>
    <mergeCell ref="K15:K16"/>
    <mergeCell ref="L15:L16"/>
    <mergeCell ref="M15:M16"/>
    <mergeCell ref="N15:N16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4"/>
  <sheetViews>
    <sheetView workbookViewId="0">
      <selection sqref="A1:E2"/>
    </sheetView>
  </sheetViews>
  <sheetFormatPr baseColWidth="10" defaultColWidth="10.88671875" defaultRowHeight="15.75" x14ac:dyDescent="0.25"/>
  <cols>
    <col min="1" max="2" width="4" style="47" customWidth="1"/>
    <col min="3" max="3" width="12.109375" style="235" customWidth="1"/>
    <col min="4" max="12" width="12.109375" style="46" customWidth="1"/>
    <col min="13" max="13" width="10.5546875" style="46" customWidth="1"/>
    <col min="14" max="15" width="12.109375" style="46" customWidth="1"/>
    <col min="16" max="28" width="10.6640625" style="46" customWidth="1"/>
    <col min="29" max="16384" width="10.88671875" style="47"/>
  </cols>
  <sheetData>
    <row r="1" spans="1:25" ht="20.100000000000001" customHeight="1" x14ac:dyDescent="0.25">
      <c r="A1" s="374" t="s">
        <v>66</v>
      </c>
      <c r="B1" s="374"/>
      <c r="C1" s="374"/>
      <c r="D1" s="374"/>
      <c r="E1" s="374"/>
    </row>
    <row r="2" spans="1:25" s="46" customFormat="1" ht="20.100000000000001" customHeight="1" x14ac:dyDescent="0.25">
      <c r="A2" s="374"/>
      <c r="B2" s="374"/>
      <c r="C2" s="374"/>
      <c r="D2" s="374"/>
      <c r="E2" s="374"/>
    </row>
    <row r="3" spans="1:25" s="46" customFormat="1" ht="20.100000000000001" customHeight="1" x14ac:dyDescent="0.45">
      <c r="A3" s="225"/>
      <c r="B3" s="225"/>
      <c r="C3" s="225"/>
      <c r="D3" s="225"/>
      <c r="E3" s="225"/>
    </row>
    <row r="4" spans="1:25" s="46" customFormat="1" ht="20.100000000000001" customHeight="1" x14ac:dyDescent="0.25">
      <c r="B4" s="101"/>
      <c r="C4" s="317" t="s">
        <v>153</v>
      </c>
      <c r="D4" s="317"/>
      <c r="E4" s="317"/>
      <c r="F4" s="317"/>
      <c r="G4" s="317"/>
      <c r="H4" s="317"/>
      <c r="I4" s="317"/>
      <c r="J4" s="101"/>
      <c r="K4" s="372" t="s">
        <v>57</v>
      </c>
      <c r="L4" s="372"/>
      <c r="M4" s="226"/>
      <c r="N4" s="100" t="s">
        <v>54</v>
      </c>
    </row>
    <row r="5" spans="1:25" s="46" customFormat="1" ht="20.100000000000001" customHeight="1" x14ac:dyDescent="0.25">
      <c r="B5" s="101"/>
      <c r="C5" s="317"/>
      <c r="D5" s="317"/>
      <c r="E5" s="317"/>
      <c r="F5" s="317"/>
      <c r="G5" s="317"/>
      <c r="H5" s="317"/>
      <c r="I5" s="317"/>
      <c r="J5" s="101"/>
      <c r="K5" s="373"/>
      <c r="L5" s="373"/>
      <c r="M5" s="226"/>
      <c r="N5" s="102" t="s">
        <v>18</v>
      </c>
      <c r="O5" s="227"/>
    </row>
    <row r="6" spans="1:25" s="46" customFormat="1" ht="20.100000000000001" customHeight="1" x14ac:dyDescent="0.25">
      <c r="B6" s="101"/>
      <c r="C6" s="305" t="s">
        <v>28</v>
      </c>
      <c r="D6" s="305"/>
      <c r="E6" s="305"/>
      <c r="F6" s="305"/>
      <c r="G6" s="305"/>
      <c r="H6" s="305"/>
      <c r="I6" s="306"/>
      <c r="J6" s="59"/>
      <c r="K6" s="368" t="s">
        <v>13</v>
      </c>
      <c r="L6" s="368" t="s">
        <v>35</v>
      </c>
      <c r="M6" s="228"/>
      <c r="N6" s="103" t="s">
        <v>19</v>
      </c>
    </row>
    <row r="7" spans="1:25" s="46" customFormat="1" ht="20.100000000000001" customHeight="1" x14ac:dyDescent="0.25">
      <c r="B7" s="101"/>
      <c r="C7" s="347" t="s">
        <v>13</v>
      </c>
      <c r="D7" s="348"/>
      <c r="E7" s="104" t="s">
        <v>34</v>
      </c>
      <c r="F7" s="318">
        <v>0</v>
      </c>
      <c r="G7" s="318"/>
      <c r="H7" s="318"/>
      <c r="I7" s="56" t="s">
        <v>50</v>
      </c>
      <c r="J7" s="59"/>
      <c r="K7" s="369"/>
      <c r="L7" s="369"/>
      <c r="M7" s="228"/>
      <c r="N7" s="103" t="s">
        <v>148</v>
      </c>
    </row>
    <row r="8" spans="1:25" s="46" customFormat="1" ht="20.100000000000001" customHeight="1" x14ac:dyDescent="0.25">
      <c r="B8" s="101"/>
      <c r="C8" s="347"/>
      <c r="D8" s="348"/>
      <c r="E8" s="57" t="s">
        <v>71</v>
      </c>
      <c r="F8" s="318">
        <v>0</v>
      </c>
      <c r="G8" s="318"/>
      <c r="H8" s="318"/>
      <c r="I8" s="56" t="s">
        <v>50</v>
      </c>
      <c r="J8" s="59"/>
      <c r="K8" s="56" t="s">
        <v>34</v>
      </c>
      <c r="L8" s="229">
        <v>15.6</v>
      </c>
      <c r="M8" s="230"/>
      <c r="N8" s="103" t="s">
        <v>147</v>
      </c>
    </row>
    <row r="9" spans="1:25" s="46" customFormat="1" ht="33" customHeight="1" x14ac:dyDescent="0.25">
      <c r="B9" s="101"/>
      <c r="C9" s="347" t="s">
        <v>25</v>
      </c>
      <c r="D9" s="348"/>
      <c r="E9" s="371" t="s">
        <v>112</v>
      </c>
      <c r="F9" s="371"/>
      <c r="G9" s="371"/>
      <c r="H9" s="371"/>
      <c r="I9" s="371"/>
      <c r="J9" s="59"/>
      <c r="K9" s="231" t="s">
        <v>17</v>
      </c>
      <c r="L9" s="229">
        <v>15.87</v>
      </c>
      <c r="M9" s="230"/>
      <c r="P9" s="105"/>
    </row>
    <row r="10" spans="1:25" s="46" customFormat="1" ht="20.100000000000001" customHeight="1" x14ac:dyDescent="0.25">
      <c r="B10" s="101"/>
      <c r="C10" s="101"/>
      <c r="D10" s="147"/>
      <c r="E10" s="61"/>
      <c r="F10" s="61"/>
      <c r="G10" s="61"/>
      <c r="H10" s="61"/>
      <c r="I10" s="61"/>
      <c r="J10" s="59"/>
      <c r="K10" s="60"/>
      <c r="L10" s="232"/>
      <c r="M10" s="232"/>
      <c r="P10" s="105"/>
    </row>
    <row r="11" spans="1:25" s="46" customFormat="1" ht="20.100000000000001" customHeight="1" x14ac:dyDescent="0.25">
      <c r="D11" s="149"/>
      <c r="E11" s="233"/>
      <c r="F11" s="233"/>
      <c r="G11" s="233"/>
      <c r="H11" s="233"/>
      <c r="I11" s="233"/>
      <c r="J11" s="42"/>
      <c r="K11" s="63"/>
      <c r="L11" s="234"/>
      <c r="M11" s="234"/>
      <c r="P11" s="105"/>
    </row>
    <row r="12" spans="1:25" s="46" customFormat="1" ht="20.100000000000001" customHeight="1" x14ac:dyDescent="0.25">
      <c r="B12" s="321" t="s">
        <v>38</v>
      </c>
      <c r="C12" s="321"/>
      <c r="D12" s="107"/>
      <c r="E12" s="107"/>
      <c r="F12" s="322" t="s">
        <v>56</v>
      </c>
      <c r="G12" s="322"/>
      <c r="H12" s="108"/>
      <c r="I12" s="108"/>
      <c r="J12" s="108"/>
      <c r="K12" s="108"/>
      <c r="L12" s="108"/>
      <c r="M12" s="108"/>
      <c r="N12" s="108"/>
      <c r="O12" s="108"/>
      <c r="P12" s="42"/>
      <c r="Y12" s="42"/>
    </row>
    <row r="13" spans="1:25" s="46" customFormat="1" ht="20.100000000000001" customHeight="1" x14ac:dyDescent="0.25">
      <c r="B13" s="321"/>
      <c r="C13" s="321"/>
      <c r="D13" s="107"/>
      <c r="E13" s="107"/>
      <c r="F13" s="322"/>
      <c r="G13" s="322"/>
      <c r="H13" s="150"/>
      <c r="I13" s="150"/>
      <c r="J13" s="150"/>
      <c r="K13" s="150"/>
      <c r="L13" s="150"/>
      <c r="M13" s="150"/>
      <c r="N13" s="150"/>
      <c r="O13" s="150"/>
      <c r="P13" s="42"/>
      <c r="Y13" s="42"/>
    </row>
    <row r="14" spans="1:25" s="287" customFormat="1" ht="20.100000000000001" customHeight="1" x14ac:dyDescent="0.25">
      <c r="C14" s="345" t="s">
        <v>152</v>
      </c>
      <c r="D14" s="370" t="s">
        <v>36</v>
      </c>
      <c r="E14" s="370"/>
      <c r="F14" s="284"/>
      <c r="G14" s="339" t="s">
        <v>152</v>
      </c>
      <c r="H14" s="339" t="s">
        <v>26</v>
      </c>
      <c r="I14" s="339" t="s">
        <v>61</v>
      </c>
      <c r="J14" s="339" t="s">
        <v>87</v>
      </c>
      <c r="K14" s="339" t="s">
        <v>27</v>
      </c>
      <c r="L14" s="339" t="s">
        <v>26</v>
      </c>
      <c r="M14" s="339" t="s">
        <v>61</v>
      </c>
      <c r="N14" s="339" t="s">
        <v>163</v>
      </c>
      <c r="O14" s="339" t="s">
        <v>27</v>
      </c>
      <c r="P14" s="288"/>
      <c r="Y14" s="288"/>
    </row>
    <row r="15" spans="1:25" s="284" customFormat="1" ht="20.100000000000001" customHeight="1" x14ac:dyDescent="0.25">
      <c r="C15" s="346"/>
      <c r="D15" s="285" t="s">
        <v>34</v>
      </c>
      <c r="E15" s="285" t="s">
        <v>71</v>
      </c>
      <c r="G15" s="339"/>
      <c r="H15" s="339"/>
      <c r="I15" s="339"/>
      <c r="J15" s="339"/>
      <c r="K15" s="339"/>
      <c r="L15" s="339"/>
      <c r="M15" s="339"/>
      <c r="N15" s="339"/>
      <c r="O15" s="339"/>
      <c r="P15" s="288"/>
      <c r="Y15" s="288"/>
    </row>
    <row r="16" spans="1:25" s="156" customFormat="1" ht="20.100000000000001" customHeight="1" x14ac:dyDescent="0.25">
      <c r="C16" s="238" t="s">
        <v>21</v>
      </c>
      <c r="D16" s="239">
        <f>+J16/1000000</f>
        <v>0</v>
      </c>
      <c r="E16" s="239">
        <f>+N16/1000</f>
        <v>0</v>
      </c>
      <c r="G16" s="172" t="s">
        <v>21</v>
      </c>
      <c r="H16" s="173">
        <v>172</v>
      </c>
      <c r="I16" s="173" t="s">
        <v>58</v>
      </c>
      <c r="J16" s="177">
        <f>+$F$7*$L$8*H16</f>
        <v>0</v>
      </c>
      <c r="K16" s="175" t="s">
        <v>88</v>
      </c>
      <c r="L16" s="173">
        <v>7.8</v>
      </c>
      <c r="M16" s="173" t="s">
        <v>97</v>
      </c>
      <c r="N16" s="177">
        <f>+$F$8*L16</f>
        <v>0</v>
      </c>
      <c r="O16" s="178" t="s">
        <v>99</v>
      </c>
      <c r="P16" s="237"/>
      <c r="Y16" s="237"/>
    </row>
    <row r="17" spans="3:25" s="156" customFormat="1" ht="20.100000000000001" customHeight="1" x14ac:dyDescent="0.25">
      <c r="C17" s="179" t="s">
        <v>42</v>
      </c>
      <c r="D17" s="171">
        <f t="shared" ref="D17:D35" si="0">+J17/1000000</f>
        <v>0</v>
      </c>
      <c r="E17" s="171">
        <f t="shared" ref="E17:E21" si="1">+N17/1000</f>
        <v>0</v>
      </c>
      <c r="G17" s="180" t="s">
        <v>74</v>
      </c>
      <c r="H17" s="173">
        <v>155</v>
      </c>
      <c r="I17" s="173" t="s">
        <v>58</v>
      </c>
      <c r="J17" s="177">
        <f t="shared" ref="J17:J23" si="2">+$F$7*$L$8*H17</f>
        <v>0</v>
      </c>
      <c r="K17" s="175" t="s">
        <v>88</v>
      </c>
      <c r="L17" s="173">
        <v>6.86</v>
      </c>
      <c r="M17" s="173" t="s">
        <v>97</v>
      </c>
      <c r="N17" s="177">
        <f t="shared" ref="N17:N21" si="3">+$F$8*L17</f>
        <v>0</v>
      </c>
      <c r="O17" s="178" t="s">
        <v>99</v>
      </c>
      <c r="P17" s="237"/>
      <c r="Y17" s="237"/>
    </row>
    <row r="18" spans="3:25" s="156" customFormat="1" ht="20.100000000000001" customHeight="1" x14ac:dyDescent="0.25">
      <c r="C18" s="179" t="s">
        <v>43</v>
      </c>
      <c r="D18" s="171">
        <f t="shared" si="0"/>
        <v>0</v>
      </c>
      <c r="E18" s="171">
        <f t="shared" si="1"/>
        <v>0</v>
      </c>
      <c r="G18" s="180" t="s">
        <v>75</v>
      </c>
      <c r="H18" s="173">
        <v>133</v>
      </c>
      <c r="I18" s="173" t="s">
        <v>58</v>
      </c>
      <c r="J18" s="177">
        <f t="shared" si="2"/>
        <v>0</v>
      </c>
      <c r="K18" s="175" t="s">
        <v>88</v>
      </c>
      <c r="L18" s="173">
        <v>6.63</v>
      </c>
      <c r="M18" s="173" t="s">
        <v>97</v>
      </c>
      <c r="N18" s="177">
        <f t="shared" si="3"/>
        <v>0</v>
      </c>
      <c r="O18" s="178" t="s">
        <v>99</v>
      </c>
      <c r="P18" s="237"/>
      <c r="Y18" s="237"/>
    </row>
    <row r="19" spans="3:25" s="156" customFormat="1" ht="20.100000000000001" customHeight="1" x14ac:dyDescent="0.25">
      <c r="C19" s="170" t="s">
        <v>22</v>
      </c>
      <c r="D19" s="171">
        <f>+J19/1000</f>
        <v>0</v>
      </c>
      <c r="E19" s="171">
        <f t="shared" si="1"/>
        <v>0</v>
      </c>
      <c r="G19" s="172" t="s">
        <v>22</v>
      </c>
      <c r="H19" s="240">
        <v>5.4552173913043484E-2</v>
      </c>
      <c r="I19" s="173" t="s">
        <v>97</v>
      </c>
      <c r="J19" s="177">
        <f>+$F$7*H19</f>
        <v>0</v>
      </c>
      <c r="K19" s="175" t="s">
        <v>99</v>
      </c>
      <c r="L19" s="173">
        <v>2.4</v>
      </c>
      <c r="M19" s="173" t="s">
        <v>97</v>
      </c>
      <c r="N19" s="177">
        <f t="shared" si="3"/>
        <v>0</v>
      </c>
      <c r="O19" s="178" t="s">
        <v>99</v>
      </c>
      <c r="P19" s="237"/>
      <c r="Y19" s="237"/>
    </row>
    <row r="20" spans="3:25" s="156" customFormat="1" ht="20.100000000000001" customHeight="1" x14ac:dyDescent="0.25">
      <c r="C20" s="179" t="s">
        <v>1</v>
      </c>
      <c r="D20" s="171">
        <f t="shared" si="0"/>
        <v>0</v>
      </c>
      <c r="E20" s="171">
        <f t="shared" si="1"/>
        <v>0</v>
      </c>
      <c r="G20" s="180" t="s">
        <v>1</v>
      </c>
      <c r="H20" s="173">
        <v>90</v>
      </c>
      <c r="I20" s="173" t="s">
        <v>58</v>
      </c>
      <c r="J20" s="177">
        <f t="shared" si="2"/>
        <v>0</v>
      </c>
      <c r="K20" s="175" t="s">
        <v>88</v>
      </c>
      <c r="L20" s="173">
        <v>38</v>
      </c>
      <c r="M20" s="173" t="s">
        <v>97</v>
      </c>
      <c r="N20" s="177">
        <f t="shared" si="3"/>
        <v>0</v>
      </c>
      <c r="O20" s="178" t="s">
        <v>99</v>
      </c>
      <c r="P20" s="237"/>
      <c r="Y20" s="237"/>
    </row>
    <row r="21" spans="3:25" s="156" customFormat="1" ht="20.100000000000001" customHeight="1" x14ac:dyDescent="0.25">
      <c r="C21" s="170" t="s">
        <v>44</v>
      </c>
      <c r="D21" s="171">
        <f>+J21/1000</f>
        <v>0</v>
      </c>
      <c r="E21" s="171">
        <f t="shared" si="1"/>
        <v>0</v>
      </c>
      <c r="G21" s="172" t="s">
        <v>76</v>
      </c>
      <c r="H21" s="173">
        <v>6.6000000000000003E-2</v>
      </c>
      <c r="I21" s="173" t="s">
        <v>97</v>
      </c>
      <c r="J21" s="177">
        <f>+$F$7*H21</f>
        <v>0</v>
      </c>
      <c r="K21" s="175" t="s">
        <v>99</v>
      </c>
      <c r="L21" s="173">
        <v>1.05</v>
      </c>
      <c r="M21" s="173" t="s">
        <v>97</v>
      </c>
      <c r="N21" s="177">
        <f t="shared" si="3"/>
        <v>0</v>
      </c>
      <c r="O21" s="178" t="s">
        <v>99</v>
      </c>
      <c r="P21" s="237"/>
      <c r="Y21" s="237"/>
    </row>
    <row r="22" spans="3:25" s="156" customFormat="1" ht="20.100000000000001" customHeight="1" x14ac:dyDescent="0.25">
      <c r="C22" s="179" t="s">
        <v>3</v>
      </c>
      <c r="D22" s="171">
        <f>+J22/1000000000</f>
        <v>0</v>
      </c>
      <c r="E22" s="171">
        <f>+N22/1000000000</f>
        <v>0</v>
      </c>
      <c r="G22" s="180" t="s">
        <v>3</v>
      </c>
      <c r="H22" s="173">
        <v>20.6</v>
      </c>
      <c r="I22" s="173" t="s">
        <v>59</v>
      </c>
      <c r="J22" s="177">
        <f t="shared" si="2"/>
        <v>0</v>
      </c>
      <c r="K22" s="175" t="s">
        <v>89</v>
      </c>
      <c r="L22" s="173">
        <v>40</v>
      </c>
      <c r="M22" s="173" t="s">
        <v>59</v>
      </c>
      <c r="N22" s="177">
        <f>+$F$8*$L$9*L22</f>
        <v>0</v>
      </c>
      <c r="O22" s="178" t="s">
        <v>89</v>
      </c>
      <c r="P22" s="237"/>
      <c r="Y22" s="237"/>
    </row>
    <row r="23" spans="3:25" s="156" customFormat="1" ht="20.100000000000001" customHeight="1" x14ac:dyDescent="0.25">
      <c r="C23" s="179" t="s">
        <v>6</v>
      </c>
      <c r="D23" s="171">
        <f>+J23/1000000000</f>
        <v>0</v>
      </c>
      <c r="E23" s="171">
        <f>+N23/1000000000</f>
        <v>0</v>
      </c>
      <c r="G23" s="180" t="s">
        <v>6</v>
      </c>
      <c r="H23" s="173">
        <v>9.4600000000000009</v>
      </c>
      <c r="I23" s="173" t="s">
        <v>59</v>
      </c>
      <c r="J23" s="177">
        <f t="shared" si="2"/>
        <v>0</v>
      </c>
      <c r="K23" s="175" t="s">
        <v>89</v>
      </c>
      <c r="L23" s="173">
        <v>1</v>
      </c>
      <c r="M23" s="173" t="s">
        <v>59</v>
      </c>
      <c r="N23" s="177">
        <f>+$F$8*$L$9*L23</f>
        <v>0</v>
      </c>
      <c r="O23" s="178" t="s">
        <v>89</v>
      </c>
      <c r="P23" s="237"/>
      <c r="Y23" s="237"/>
    </row>
    <row r="24" spans="3:25" s="156" customFormat="1" ht="20.100000000000001" customHeight="1" x14ac:dyDescent="0.25">
      <c r="C24" s="170" t="s">
        <v>45</v>
      </c>
      <c r="D24" s="260" t="s">
        <v>24</v>
      </c>
      <c r="E24" s="260" t="s">
        <v>24</v>
      </c>
      <c r="G24" s="172" t="s">
        <v>77</v>
      </c>
      <c r="H24" s="219" t="s">
        <v>24</v>
      </c>
      <c r="I24" s="219" t="s">
        <v>24</v>
      </c>
      <c r="J24" s="241" t="s">
        <v>24</v>
      </c>
      <c r="K24" s="219" t="s">
        <v>24</v>
      </c>
      <c r="L24" s="242" t="s">
        <v>24</v>
      </c>
      <c r="M24" s="242" t="s">
        <v>24</v>
      </c>
      <c r="N24" s="241" t="s">
        <v>24</v>
      </c>
      <c r="O24" s="243" t="s">
        <v>24</v>
      </c>
      <c r="P24" s="237"/>
      <c r="Y24" s="237"/>
    </row>
    <row r="25" spans="3:25" s="156" customFormat="1" ht="20.100000000000001" customHeight="1" x14ac:dyDescent="0.25">
      <c r="C25" s="170" t="s">
        <v>46</v>
      </c>
      <c r="D25" s="260" t="s">
        <v>24</v>
      </c>
      <c r="E25" s="260" t="s">
        <v>24</v>
      </c>
      <c r="G25" s="172" t="s">
        <v>78</v>
      </c>
      <c r="H25" s="219" t="s">
        <v>24</v>
      </c>
      <c r="I25" s="219" t="s">
        <v>24</v>
      </c>
      <c r="J25" s="241" t="s">
        <v>24</v>
      </c>
      <c r="K25" s="219" t="s">
        <v>24</v>
      </c>
      <c r="L25" s="242" t="s">
        <v>24</v>
      </c>
      <c r="M25" s="242" t="s">
        <v>24</v>
      </c>
      <c r="N25" s="241" t="s">
        <v>24</v>
      </c>
      <c r="O25" s="243" t="s">
        <v>24</v>
      </c>
      <c r="P25" s="237"/>
      <c r="Y25" s="237"/>
    </row>
    <row r="26" spans="3:25" s="156" customFormat="1" ht="20.100000000000001" customHeight="1" x14ac:dyDescent="0.25">
      <c r="C26" s="170" t="s">
        <v>47</v>
      </c>
      <c r="D26" s="260" t="s">
        <v>24</v>
      </c>
      <c r="E26" s="260" t="s">
        <v>24</v>
      </c>
      <c r="G26" s="172" t="s">
        <v>79</v>
      </c>
      <c r="H26" s="219" t="s">
        <v>24</v>
      </c>
      <c r="I26" s="219" t="s">
        <v>24</v>
      </c>
      <c r="J26" s="241" t="s">
        <v>24</v>
      </c>
      <c r="K26" s="219" t="s">
        <v>24</v>
      </c>
      <c r="L26" s="242" t="s">
        <v>24</v>
      </c>
      <c r="M26" s="242" t="s">
        <v>24</v>
      </c>
      <c r="N26" s="241" t="s">
        <v>24</v>
      </c>
      <c r="O26" s="243" t="s">
        <v>24</v>
      </c>
      <c r="P26" s="237"/>
      <c r="Y26" s="237"/>
    </row>
    <row r="27" spans="3:25" s="156" customFormat="1" ht="20.100000000000001" customHeight="1" x14ac:dyDescent="0.25">
      <c r="C27" s="179" t="s">
        <v>4</v>
      </c>
      <c r="D27" s="171">
        <f>+J27/1000000000</f>
        <v>0</v>
      </c>
      <c r="E27" s="171">
        <f>+N27/1000000000</f>
        <v>0</v>
      </c>
      <c r="G27" s="180" t="s">
        <v>4</v>
      </c>
      <c r="H27" s="173">
        <v>1.76</v>
      </c>
      <c r="I27" s="173" t="s">
        <v>59</v>
      </c>
      <c r="J27" s="177">
        <f t="shared" ref="J27:J39" si="4">+$F$7*$L$8*H27</f>
        <v>0</v>
      </c>
      <c r="K27" s="175" t="s">
        <v>89</v>
      </c>
      <c r="L27" s="173">
        <v>1.4</v>
      </c>
      <c r="M27" s="173" t="s">
        <v>59</v>
      </c>
      <c r="N27" s="177">
        <f>+$F$8*$L$9*L27</f>
        <v>0</v>
      </c>
      <c r="O27" s="178" t="s">
        <v>89</v>
      </c>
      <c r="P27" s="237"/>
      <c r="Y27" s="237"/>
    </row>
    <row r="28" spans="3:25" s="156" customFormat="1" ht="20.100000000000001" customHeight="1" x14ac:dyDescent="0.25">
      <c r="C28" s="179" t="s">
        <v>7</v>
      </c>
      <c r="D28" s="171">
        <f t="shared" ref="D28:D29" si="5">+J28/1000000000</f>
        <v>0</v>
      </c>
      <c r="E28" s="171">
        <f t="shared" ref="E28:E29" si="6">+N28/1000000000</f>
        <v>0</v>
      </c>
      <c r="G28" s="180" t="s">
        <v>7</v>
      </c>
      <c r="H28" s="173">
        <v>9.0299999999999994</v>
      </c>
      <c r="I28" s="173" t="s">
        <v>59</v>
      </c>
      <c r="J28" s="177">
        <f t="shared" si="4"/>
        <v>0</v>
      </c>
      <c r="K28" s="175" t="s">
        <v>89</v>
      </c>
      <c r="L28" s="173">
        <v>2.9</v>
      </c>
      <c r="M28" s="173" t="s">
        <v>59</v>
      </c>
      <c r="N28" s="177">
        <f t="shared" ref="N28:N29" si="7">+$F$8*$L$9*L28</f>
        <v>0</v>
      </c>
      <c r="O28" s="178" t="s">
        <v>89</v>
      </c>
      <c r="P28" s="237"/>
      <c r="Y28" s="237"/>
    </row>
    <row r="29" spans="3:25" s="156" customFormat="1" ht="20.100000000000001" customHeight="1" x14ac:dyDescent="0.25">
      <c r="C29" s="179" t="s">
        <v>8</v>
      </c>
      <c r="D29" s="171">
        <f t="shared" si="5"/>
        <v>0</v>
      </c>
      <c r="E29" s="171">
        <f t="shared" si="6"/>
        <v>0</v>
      </c>
      <c r="G29" s="180" t="s">
        <v>8</v>
      </c>
      <c r="H29" s="173">
        <v>181</v>
      </c>
      <c r="I29" s="173" t="s">
        <v>59</v>
      </c>
      <c r="J29" s="177">
        <f t="shared" si="4"/>
        <v>0</v>
      </c>
      <c r="K29" s="175" t="s">
        <v>89</v>
      </c>
      <c r="L29" s="173">
        <v>130</v>
      </c>
      <c r="M29" s="173" t="s">
        <v>59</v>
      </c>
      <c r="N29" s="177">
        <f t="shared" si="7"/>
        <v>0</v>
      </c>
      <c r="O29" s="178" t="s">
        <v>89</v>
      </c>
      <c r="P29" s="237"/>
      <c r="Y29" s="237"/>
    </row>
    <row r="30" spans="3:25" s="156" customFormat="1" ht="20.100000000000001" customHeight="1" x14ac:dyDescent="0.25">
      <c r="C30" s="179" t="s">
        <v>2</v>
      </c>
      <c r="D30" s="171">
        <f t="shared" si="0"/>
        <v>0</v>
      </c>
      <c r="E30" s="171">
        <f>+N30/1000</f>
        <v>0</v>
      </c>
      <c r="G30" s="180" t="s">
        <v>2</v>
      </c>
      <c r="H30" s="173">
        <v>10.8</v>
      </c>
      <c r="I30" s="173" t="s">
        <v>58</v>
      </c>
      <c r="J30" s="177">
        <f t="shared" si="4"/>
        <v>0</v>
      </c>
      <c r="K30" s="175" t="s">
        <v>88</v>
      </c>
      <c r="L30" s="173">
        <v>6</v>
      </c>
      <c r="M30" s="173" t="s">
        <v>97</v>
      </c>
      <c r="N30" s="177">
        <f>+$F$8*L30</f>
        <v>0</v>
      </c>
      <c r="O30" s="178" t="s">
        <v>99</v>
      </c>
      <c r="P30" s="237"/>
      <c r="Y30" s="237"/>
    </row>
    <row r="31" spans="3:25" s="156" customFormat="1" ht="20.100000000000001" customHeight="1" x14ac:dyDescent="0.25">
      <c r="C31" s="202" t="s">
        <v>39</v>
      </c>
      <c r="D31" s="171">
        <f t="shared" si="0"/>
        <v>0</v>
      </c>
      <c r="E31" s="171">
        <f t="shared" ref="E31:E34" si="8">+N31/1000</f>
        <v>0</v>
      </c>
      <c r="G31" s="222" t="s">
        <v>80</v>
      </c>
      <c r="H31" s="173">
        <v>4</v>
      </c>
      <c r="I31" s="173" t="s">
        <v>58</v>
      </c>
      <c r="J31" s="177">
        <f t="shared" si="4"/>
        <v>0</v>
      </c>
      <c r="K31" s="175" t="s">
        <v>88</v>
      </c>
      <c r="L31" s="223">
        <v>3.7178784016392998E-2</v>
      </c>
      <c r="M31" s="173" t="s">
        <v>97</v>
      </c>
      <c r="N31" s="177">
        <f t="shared" ref="N31:N33" si="9">+$F$8*L31</f>
        <v>0</v>
      </c>
      <c r="O31" s="178" t="s">
        <v>99</v>
      </c>
      <c r="P31" s="237"/>
      <c r="Y31" s="237"/>
    </row>
    <row r="32" spans="3:25" s="156" customFormat="1" ht="20.100000000000001" customHeight="1" x14ac:dyDescent="0.25">
      <c r="C32" s="179" t="s">
        <v>0</v>
      </c>
      <c r="D32" s="171">
        <f t="shared" si="0"/>
        <v>0</v>
      </c>
      <c r="E32" s="171">
        <f t="shared" si="8"/>
        <v>0</v>
      </c>
      <c r="G32" s="180" t="s">
        <v>0</v>
      </c>
      <c r="H32" s="173">
        <v>81</v>
      </c>
      <c r="I32" s="173" t="s">
        <v>58</v>
      </c>
      <c r="J32" s="177">
        <f t="shared" si="4"/>
        <v>0</v>
      </c>
      <c r="K32" s="175" t="s">
        <v>88</v>
      </c>
      <c r="L32" s="173">
        <v>2.9</v>
      </c>
      <c r="M32" s="173" t="s">
        <v>97</v>
      </c>
      <c r="N32" s="177">
        <f t="shared" si="9"/>
        <v>0</v>
      </c>
      <c r="O32" s="178" t="s">
        <v>99</v>
      </c>
      <c r="P32" s="237"/>
      <c r="Y32" s="237"/>
    </row>
    <row r="33" spans="3:25" s="156" customFormat="1" ht="20.100000000000001" customHeight="1" x14ac:dyDescent="0.25">
      <c r="C33" s="202" t="s">
        <v>40</v>
      </c>
      <c r="D33" s="171">
        <f t="shared" si="0"/>
        <v>0</v>
      </c>
      <c r="E33" s="171">
        <f t="shared" si="8"/>
        <v>0</v>
      </c>
      <c r="G33" s="222" t="s">
        <v>81</v>
      </c>
      <c r="H33" s="173">
        <v>112000</v>
      </c>
      <c r="I33" s="173" t="s">
        <v>58</v>
      </c>
      <c r="J33" s="177">
        <f t="shared" si="4"/>
        <v>0</v>
      </c>
      <c r="K33" s="175" t="s">
        <v>88</v>
      </c>
      <c r="L33" s="173">
        <v>1558</v>
      </c>
      <c r="M33" s="173" t="s">
        <v>97</v>
      </c>
      <c r="N33" s="177">
        <f t="shared" si="9"/>
        <v>0</v>
      </c>
      <c r="O33" s="178" t="s">
        <v>99</v>
      </c>
      <c r="P33" s="237"/>
      <c r="Y33" s="237"/>
    </row>
    <row r="34" spans="3:25" s="156" customFormat="1" ht="20.100000000000001" customHeight="1" x14ac:dyDescent="0.25">
      <c r="C34" s="202" t="s">
        <v>41</v>
      </c>
      <c r="D34" s="171">
        <f t="shared" si="0"/>
        <v>0</v>
      </c>
      <c r="E34" s="171">
        <f t="shared" si="8"/>
        <v>0</v>
      </c>
      <c r="G34" s="222" t="s">
        <v>82</v>
      </c>
      <c r="H34" s="173">
        <v>30</v>
      </c>
      <c r="I34" s="173" t="s">
        <v>58</v>
      </c>
      <c r="J34" s="177">
        <f t="shared" si="4"/>
        <v>0</v>
      </c>
      <c r="K34" s="175" t="s">
        <v>88</v>
      </c>
      <c r="L34" s="173">
        <v>0.45</v>
      </c>
      <c r="M34" s="173" t="s">
        <v>97</v>
      </c>
      <c r="N34" s="177">
        <f>+$F$8*L34</f>
        <v>0</v>
      </c>
      <c r="O34" s="178" t="s">
        <v>99</v>
      </c>
      <c r="P34" s="237"/>
      <c r="Y34" s="237"/>
    </row>
    <row r="35" spans="3:25" s="156" customFormat="1" ht="20.100000000000001" customHeight="1" x14ac:dyDescent="0.25">
      <c r="C35" s="179" t="s">
        <v>23</v>
      </c>
      <c r="D35" s="171">
        <f t="shared" si="0"/>
        <v>0</v>
      </c>
      <c r="E35" s="260" t="s">
        <v>24</v>
      </c>
      <c r="G35" s="180" t="s">
        <v>23</v>
      </c>
      <c r="H35" s="173">
        <v>7.31</v>
      </c>
      <c r="I35" s="173" t="s">
        <v>58</v>
      </c>
      <c r="J35" s="177">
        <f t="shared" si="4"/>
        <v>0</v>
      </c>
      <c r="K35" s="175" t="s">
        <v>88</v>
      </c>
      <c r="L35" s="242" t="s">
        <v>24</v>
      </c>
      <c r="M35" s="242" t="s">
        <v>24</v>
      </c>
      <c r="N35" s="241" t="s">
        <v>24</v>
      </c>
      <c r="O35" s="243" t="s">
        <v>24</v>
      </c>
      <c r="P35" s="237"/>
      <c r="Y35" s="237"/>
    </row>
    <row r="36" spans="3:25" s="156" customFormat="1" ht="20.100000000000001" customHeight="1" x14ac:dyDescent="0.25">
      <c r="C36" s="179" t="s">
        <v>5</v>
      </c>
      <c r="D36" s="171">
        <f>+J36/1000000000</f>
        <v>0</v>
      </c>
      <c r="E36" s="171">
        <f>+N36/1000000000</f>
        <v>0</v>
      </c>
      <c r="G36" s="180" t="s">
        <v>5</v>
      </c>
      <c r="H36" s="173">
        <v>1.51</v>
      </c>
      <c r="I36" s="173" t="s">
        <v>59</v>
      </c>
      <c r="J36" s="177">
        <f t="shared" si="4"/>
        <v>0</v>
      </c>
      <c r="K36" s="175" t="s">
        <v>89</v>
      </c>
      <c r="L36" s="173">
        <v>0.5</v>
      </c>
      <c r="M36" s="173" t="s">
        <v>59</v>
      </c>
      <c r="N36" s="177">
        <f t="shared" ref="N36:N37" si="10">+$F$8*$L$9*L36</f>
        <v>0</v>
      </c>
      <c r="O36" s="178" t="s">
        <v>89</v>
      </c>
      <c r="P36" s="237"/>
      <c r="Y36" s="237"/>
    </row>
    <row r="37" spans="3:25" s="156" customFormat="1" ht="20.100000000000001" customHeight="1" x14ac:dyDescent="0.25">
      <c r="C37" s="179" t="s">
        <v>11</v>
      </c>
      <c r="D37" s="171">
        <f>+J37/1000000000</f>
        <v>0</v>
      </c>
      <c r="E37" s="171">
        <f>+N37/1000000000000</f>
        <v>0</v>
      </c>
      <c r="G37" s="180" t="s">
        <v>11</v>
      </c>
      <c r="H37" s="173">
        <v>5</v>
      </c>
      <c r="I37" s="173" t="s">
        <v>60</v>
      </c>
      <c r="J37" s="177">
        <f t="shared" si="4"/>
        <v>0</v>
      </c>
      <c r="K37" s="175" t="s">
        <v>90</v>
      </c>
      <c r="L37" s="173">
        <v>113</v>
      </c>
      <c r="M37" s="173" t="s">
        <v>101</v>
      </c>
      <c r="N37" s="177">
        <f t="shared" si="10"/>
        <v>0</v>
      </c>
      <c r="O37" s="244" t="s">
        <v>91</v>
      </c>
      <c r="P37" s="237"/>
      <c r="Y37" s="237"/>
    </row>
    <row r="38" spans="3:25" s="156" customFormat="1" ht="20.100000000000001" customHeight="1" x14ac:dyDescent="0.25">
      <c r="C38" s="179" t="s">
        <v>10</v>
      </c>
      <c r="D38" s="171">
        <f>+J38/1000000000000</f>
        <v>0</v>
      </c>
      <c r="E38" s="260" t="s">
        <v>24</v>
      </c>
      <c r="G38" s="180" t="s">
        <v>10</v>
      </c>
      <c r="H38" s="173">
        <v>50</v>
      </c>
      <c r="I38" s="173" t="s">
        <v>12</v>
      </c>
      <c r="J38" s="177">
        <f t="shared" si="4"/>
        <v>0</v>
      </c>
      <c r="K38" s="175" t="s">
        <v>107</v>
      </c>
      <c r="L38" s="242" t="s">
        <v>24</v>
      </c>
      <c r="M38" s="242" t="s">
        <v>24</v>
      </c>
      <c r="N38" s="241" t="s">
        <v>24</v>
      </c>
      <c r="O38" s="243" t="s">
        <v>24</v>
      </c>
      <c r="P38" s="237"/>
      <c r="Y38" s="237"/>
    </row>
    <row r="39" spans="3:25" s="156" customFormat="1" ht="20.100000000000001" customHeight="1" x14ac:dyDescent="0.25">
      <c r="C39" s="179" t="s">
        <v>9</v>
      </c>
      <c r="D39" s="171">
        <f>+J39/1000000000</f>
        <v>0</v>
      </c>
      <c r="E39" s="260" t="s">
        <v>24</v>
      </c>
      <c r="G39" s="180" t="s">
        <v>9</v>
      </c>
      <c r="H39" s="173">
        <v>3.5</v>
      </c>
      <c r="I39" s="173" t="s">
        <v>60</v>
      </c>
      <c r="J39" s="177">
        <f t="shared" si="4"/>
        <v>0</v>
      </c>
      <c r="K39" s="175" t="s">
        <v>90</v>
      </c>
      <c r="L39" s="242" t="s">
        <v>24</v>
      </c>
      <c r="M39" s="242" t="s">
        <v>24</v>
      </c>
      <c r="N39" s="241" t="s">
        <v>24</v>
      </c>
      <c r="O39" s="243" t="s">
        <v>24</v>
      </c>
      <c r="P39" s="237"/>
      <c r="Y39" s="237"/>
    </row>
    <row r="40" spans="3:25" s="46" customFormat="1" ht="20.100000000000001" customHeight="1" x14ac:dyDescent="0.25">
      <c r="K40" s="236"/>
      <c r="L40" s="236"/>
      <c r="M40" s="236"/>
      <c r="N40" s="236"/>
      <c r="P40" s="42"/>
      <c r="Y40" s="42"/>
    </row>
    <row r="41" spans="3:25" s="46" customFormat="1" ht="20.100000000000001" customHeight="1" x14ac:dyDescent="0.25">
      <c r="J41" s="42"/>
      <c r="K41" s="42"/>
      <c r="L41" s="42"/>
      <c r="M41" s="42"/>
      <c r="N41" s="42"/>
    </row>
    <row r="42" spans="3:25" s="46" customFormat="1" ht="20.100000000000001" customHeight="1" x14ac:dyDescent="0.25">
      <c r="J42" s="42"/>
      <c r="K42" s="42"/>
      <c r="L42" s="42"/>
      <c r="M42" s="42"/>
      <c r="N42" s="42"/>
    </row>
    <row r="43" spans="3:25" s="46" customFormat="1" ht="20.100000000000001" customHeight="1" x14ac:dyDescent="0.25">
      <c r="J43" s="42"/>
      <c r="K43" s="42"/>
      <c r="L43" s="42"/>
      <c r="M43" s="42"/>
      <c r="N43" s="42"/>
    </row>
    <row r="44" spans="3:25" s="46" customFormat="1" ht="20.100000000000001" customHeight="1" x14ac:dyDescent="0.25">
      <c r="J44" s="42"/>
      <c r="K44" s="42"/>
      <c r="L44" s="42"/>
      <c r="M44" s="42"/>
      <c r="N44" s="42"/>
    </row>
    <row r="45" spans="3:25" s="46" customFormat="1" ht="20.100000000000001" customHeight="1" x14ac:dyDescent="0.25">
      <c r="F45" s="42"/>
      <c r="G45" s="42"/>
      <c r="H45" s="42"/>
      <c r="I45" s="42"/>
      <c r="J45" s="42"/>
      <c r="K45" s="42"/>
      <c r="L45" s="42"/>
      <c r="M45" s="42"/>
      <c r="N45" s="42"/>
    </row>
    <row r="46" spans="3:25" s="46" customFormat="1" ht="20.100000000000001" customHeight="1" x14ac:dyDescent="0.2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25" s="46" customFormat="1" ht="20.100000000000001" customHeight="1" x14ac:dyDescent="0.2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25" s="46" customFormat="1" ht="20.100000000000001" customHeight="1" x14ac:dyDescent="0.2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s="46" customFormat="1" ht="20.100000000000001" customHeight="1" x14ac:dyDescent="0.2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s="46" customFormat="1" ht="20.100000000000001" customHeight="1" x14ac:dyDescent="0.2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s="46" customFormat="1" ht="20.100000000000001" customHeight="1" x14ac:dyDescent="0.25">
      <c r="C51" s="235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s="46" customFormat="1" ht="20.100000000000001" customHeight="1" x14ac:dyDescent="0.25">
      <c r="C52" s="235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s="46" customFormat="1" ht="20.100000000000001" customHeight="1" x14ac:dyDescent="0.25">
      <c r="C53" s="235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s="46" customFormat="1" ht="20.100000000000001" customHeight="1" x14ac:dyDescent="0.25">
      <c r="C54" s="23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s="46" customFormat="1" ht="20.100000000000001" customHeight="1" x14ac:dyDescent="0.25">
      <c r="C55" s="235"/>
    </row>
    <row r="56" spans="3:14" s="46" customFormat="1" ht="20.100000000000001" customHeight="1" x14ac:dyDescent="0.25">
      <c r="C56" s="235"/>
    </row>
    <row r="57" spans="3:14" s="46" customFormat="1" ht="20.100000000000001" customHeight="1" x14ac:dyDescent="0.25">
      <c r="C57" s="235"/>
    </row>
    <row r="58" spans="3:14" s="46" customFormat="1" ht="20.100000000000001" customHeight="1" x14ac:dyDescent="0.25">
      <c r="C58" s="235"/>
    </row>
    <row r="59" spans="3:14" s="46" customFormat="1" ht="20.100000000000001" customHeight="1" x14ac:dyDescent="0.25">
      <c r="C59" s="235"/>
    </row>
    <row r="60" spans="3:14" s="46" customFormat="1" ht="20.100000000000001" customHeight="1" x14ac:dyDescent="0.25">
      <c r="C60" s="235"/>
    </row>
    <row r="61" spans="3:14" s="46" customFormat="1" x14ac:dyDescent="0.25">
      <c r="C61" s="235"/>
    </row>
    <row r="62" spans="3:14" s="46" customFormat="1" x14ac:dyDescent="0.25">
      <c r="C62" s="235"/>
    </row>
    <row r="63" spans="3:14" s="46" customFormat="1" x14ac:dyDescent="0.25">
      <c r="C63" s="235"/>
    </row>
    <row r="64" spans="3:14" s="46" customFormat="1" x14ac:dyDescent="0.25">
      <c r="C64" s="235"/>
    </row>
    <row r="65" spans="3:3" s="46" customFormat="1" x14ac:dyDescent="0.25">
      <c r="C65" s="235"/>
    </row>
    <row r="66" spans="3:3" s="46" customFormat="1" x14ac:dyDescent="0.25">
      <c r="C66" s="235"/>
    </row>
    <row r="67" spans="3:3" s="46" customFormat="1" x14ac:dyDescent="0.25">
      <c r="C67" s="235"/>
    </row>
    <row r="68" spans="3:3" s="46" customFormat="1" x14ac:dyDescent="0.25">
      <c r="C68" s="235"/>
    </row>
    <row r="69" spans="3:3" s="46" customFormat="1" x14ac:dyDescent="0.25">
      <c r="C69" s="235"/>
    </row>
    <row r="70" spans="3:3" s="46" customFormat="1" x14ac:dyDescent="0.25">
      <c r="C70" s="235"/>
    </row>
    <row r="71" spans="3:3" s="46" customFormat="1" x14ac:dyDescent="0.25">
      <c r="C71" s="235"/>
    </row>
    <row r="72" spans="3:3" s="46" customFormat="1" x14ac:dyDescent="0.25">
      <c r="C72" s="235"/>
    </row>
    <row r="73" spans="3:3" s="46" customFormat="1" x14ac:dyDescent="0.25">
      <c r="C73" s="235"/>
    </row>
    <row r="74" spans="3:3" s="46" customFormat="1" x14ac:dyDescent="0.25">
      <c r="C74" s="235"/>
    </row>
  </sheetData>
  <sheetProtection formatCells="0" formatColumns="0" formatRows="0" insertColumns="0" insertRows="0" insertHyperlinks="0" deleteColumns="0" deleteRows="0" sort="0" autoFilter="0" pivotTables="0"/>
  <mergeCells count="24">
    <mergeCell ref="K4:L5"/>
    <mergeCell ref="A1:E2"/>
    <mergeCell ref="C6:I6"/>
    <mergeCell ref="C4:I5"/>
    <mergeCell ref="L14:L15"/>
    <mergeCell ref="C9:D9"/>
    <mergeCell ref="C7:D8"/>
    <mergeCell ref="N14:N15"/>
    <mergeCell ref="F7:H7"/>
    <mergeCell ref="J14:J15"/>
    <mergeCell ref="K14:K15"/>
    <mergeCell ref="C14:C15"/>
    <mergeCell ref="D14:E14"/>
    <mergeCell ref="B12:C13"/>
    <mergeCell ref="G14:G15"/>
    <mergeCell ref="H14:H15"/>
    <mergeCell ref="I14:I15"/>
    <mergeCell ref="M14:M15"/>
    <mergeCell ref="F12:G13"/>
    <mergeCell ref="O14:O15"/>
    <mergeCell ref="K6:K7"/>
    <mergeCell ref="L6:L7"/>
    <mergeCell ref="E9:I9"/>
    <mergeCell ref="F8:H8"/>
  </mergeCells>
  <conditionalFormatting sqref="N6:N8 N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5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G162"/>
  <sheetViews>
    <sheetView workbookViewId="0"/>
  </sheetViews>
  <sheetFormatPr baseColWidth="10" defaultColWidth="10.6640625" defaultRowHeight="15" x14ac:dyDescent="0.2"/>
  <cols>
    <col min="1" max="1" width="5.44140625" style="3" customWidth="1"/>
    <col min="2" max="2" width="12.109375" style="3" customWidth="1"/>
    <col min="3" max="8" width="12.109375" style="25" customWidth="1"/>
    <col min="9" max="9" width="14" style="25" customWidth="1"/>
    <col min="10" max="14" width="12.109375" style="25" customWidth="1"/>
    <col min="15" max="19" width="10.6640625" style="25"/>
    <col min="20" max="20" width="13.44140625" style="25" customWidth="1"/>
    <col min="21" max="27" width="10.6640625" style="3"/>
    <col min="28" max="28" width="12.44140625" style="3" customWidth="1"/>
    <col min="29" max="59" width="10.6640625" style="3"/>
    <col min="60" max="16384" width="10.6640625" style="25"/>
  </cols>
  <sheetData>
    <row r="1" spans="1:58" s="3" customFormat="1" ht="20.100000000000001" customHeight="1" x14ac:dyDescent="0.2">
      <c r="B1" s="389" t="s">
        <v>122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58" s="3" customFormat="1" ht="20.100000000000001" customHeight="1" x14ac:dyDescent="0.2"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261"/>
      <c r="M2" s="262"/>
      <c r="N2" s="262"/>
      <c r="P2" s="263"/>
    </row>
    <row r="3" spans="1:58" s="3" customFormat="1" ht="20.100000000000001" customHeight="1" x14ac:dyDescent="0.2">
      <c r="L3" s="264"/>
      <c r="M3" s="265"/>
      <c r="N3" s="265"/>
      <c r="P3" s="263"/>
    </row>
    <row r="4" spans="1:58" ht="20.100000000000001" customHeight="1" x14ac:dyDescent="0.2">
      <c r="B4" s="390" t="s">
        <v>153</v>
      </c>
      <c r="C4" s="390"/>
      <c r="D4" s="390"/>
      <c r="E4" s="21"/>
      <c r="F4" s="21"/>
      <c r="G4" s="21"/>
      <c r="H4" s="21"/>
      <c r="I4" s="21"/>
      <c r="J4" s="21"/>
      <c r="K4" s="3"/>
      <c r="L4" s="266"/>
      <c r="M4" s="265"/>
      <c r="N4" s="265"/>
      <c r="O4" s="3"/>
      <c r="P4" s="263"/>
      <c r="Q4" s="3"/>
      <c r="R4" s="3"/>
      <c r="S4" s="3"/>
      <c r="T4" s="3"/>
    </row>
    <row r="5" spans="1:58" ht="20.100000000000001" customHeight="1" x14ac:dyDescent="0.2">
      <c r="B5" s="390"/>
      <c r="C5" s="390"/>
      <c r="D5" s="390"/>
      <c r="E5" s="21"/>
      <c r="F5" s="21"/>
      <c r="G5" s="21"/>
      <c r="H5" s="21"/>
      <c r="I5" s="21"/>
      <c r="J5" s="21"/>
      <c r="K5" s="3"/>
      <c r="L5" s="264"/>
      <c r="M5" s="265"/>
      <c r="N5" s="265"/>
      <c r="O5" s="3"/>
      <c r="P5" s="263"/>
      <c r="Q5" s="3"/>
      <c r="R5" s="3"/>
      <c r="S5" s="3"/>
      <c r="T5" s="3"/>
    </row>
    <row r="6" spans="1:58" ht="20.100000000000001" customHeight="1" x14ac:dyDescent="0.2">
      <c r="B6" s="24"/>
      <c r="C6" s="391" t="s">
        <v>123</v>
      </c>
      <c r="D6" s="391"/>
      <c r="E6" s="391"/>
      <c r="F6" s="391"/>
      <c r="G6" s="391"/>
      <c r="H6" s="391"/>
      <c r="I6" s="392"/>
      <c r="J6" s="31"/>
      <c r="K6" s="2"/>
      <c r="L6" s="3"/>
      <c r="M6" s="3"/>
      <c r="N6" s="3"/>
      <c r="O6" s="3"/>
      <c r="P6" s="267"/>
      <c r="Q6" s="3"/>
      <c r="R6" s="3"/>
      <c r="S6" s="3"/>
      <c r="T6" s="3"/>
    </row>
    <row r="7" spans="1:58" ht="29.25" customHeight="1" x14ac:dyDescent="0.2">
      <c r="B7" s="24"/>
      <c r="C7" s="393" t="s">
        <v>124</v>
      </c>
      <c r="D7" s="394"/>
      <c r="E7" s="394"/>
      <c r="F7" s="318">
        <v>0</v>
      </c>
      <c r="G7" s="318"/>
      <c r="H7" s="318"/>
      <c r="I7" s="34" t="s">
        <v>129</v>
      </c>
      <c r="J7" s="32"/>
      <c r="K7" s="2"/>
      <c r="L7" s="3"/>
      <c r="M7" s="3"/>
      <c r="N7" s="3"/>
      <c r="O7" s="3"/>
      <c r="P7" s="3"/>
      <c r="Q7" s="3"/>
      <c r="R7" s="3"/>
      <c r="S7" s="3"/>
      <c r="T7" s="3"/>
    </row>
    <row r="8" spans="1:58" s="3" customFormat="1" ht="20.100000000000001" customHeight="1" x14ac:dyDescent="0.2">
      <c r="B8" s="24"/>
      <c r="C8" s="381" t="s">
        <v>25</v>
      </c>
      <c r="D8" s="381"/>
      <c r="E8" s="382" t="s">
        <v>130</v>
      </c>
      <c r="F8" s="383"/>
      <c r="G8" s="383"/>
      <c r="H8" s="383"/>
      <c r="I8" s="382"/>
      <c r="J8" s="33"/>
      <c r="K8" s="2"/>
      <c r="N8" s="18"/>
    </row>
    <row r="9" spans="1:58" s="3" customFormat="1" ht="20.100000000000001" customHeight="1" x14ac:dyDescent="0.2">
      <c r="B9" s="24"/>
      <c r="C9" s="24"/>
      <c r="D9" s="19"/>
      <c r="E9" s="20"/>
      <c r="F9" s="20"/>
      <c r="G9" s="20"/>
      <c r="H9" s="20"/>
      <c r="I9" s="20"/>
      <c r="J9" s="20"/>
      <c r="K9" s="2"/>
      <c r="N9" s="5"/>
    </row>
    <row r="10" spans="1:58" s="3" customFormat="1" ht="20.100000000000001" customHeight="1" x14ac:dyDescent="0.2"/>
    <row r="11" spans="1:58" s="3" customFormat="1" ht="20.100000000000001" customHeight="1" x14ac:dyDescent="0.2">
      <c r="B11" s="384" t="s">
        <v>38</v>
      </c>
      <c r="C11" s="384"/>
      <c r="D11" s="384"/>
      <c r="F11" s="35" t="s">
        <v>56</v>
      </c>
      <c r="I11" s="35"/>
      <c r="J11" s="35"/>
      <c r="L11" s="30"/>
    </row>
    <row r="12" spans="1:58" s="3" customFormat="1" ht="20.100000000000001" customHeight="1" x14ac:dyDescent="0.2">
      <c r="B12" s="384"/>
      <c r="C12" s="384"/>
      <c r="D12" s="384"/>
      <c r="F12" s="35"/>
      <c r="G12" s="35"/>
      <c r="H12" s="35"/>
    </row>
    <row r="13" spans="1:58" s="292" customFormat="1" ht="19.5" customHeight="1" x14ac:dyDescent="0.2">
      <c r="A13" s="289"/>
      <c r="B13" s="289"/>
      <c r="C13" s="385" t="s">
        <v>152</v>
      </c>
      <c r="D13" s="290" t="s">
        <v>36</v>
      </c>
      <c r="E13" s="291"/>
      <c r="F13" s="375" t="s">
        <v>152</v>
      </c>
      <c r="G13" s="377" t="s">
        <v>125</v>
      </c>
      <c r="H13" s="378"/>
      <c r="I13" s="378"/>
      <c r="J13" s="379"/>
      <c r="K13" s="289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89"/>
      <c r="BE13" s="289"/>
      <c r="BF13" s="289"/>
    </row>
    <row r="14" spans="1:58" s="292" customFormat="1" ht="20.100000000000001" customHeight="1" x14ac:dyDescent="0.2">
      <c r="A14" s="289"/>
      <c r="B14" s="289"/>
      <c r="C14" s="385"/>
      <c r="D14" s="386" t="s">
        <v>128</v>
      </c>
      <c r="E14" s="291"/>
      <c r="F14" s="380"/>
      <c r="G14" s="375" t="s">
        <v>26</v>
      </c>
      <c r="H14" s="375" t="s">
        <v>61</v>
      </c>
      <c r="I14" s="387" t="s">
        <v>126</v>
      </c>
      <c r="J14" s="375" t="s">
        <v>27</v>
      </c>
      <c r="K14" s="289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89"/>
      <c r="BE14" s="289"/>
      <c r="BF14" s="289"/>
    </row>
    <row r="15" spans="1:58" s="292" customFormat="1" ht="20.100000000000001" customHeight="1" x14ac:dyDescent="0.2">
      <c r="A15" s="289"/>
      <c r="B15" s="289"/>
      <c r="C15" s="385"/>
      <c r="D15" s="386"/>
      <c r="E15" s="291"/>
      <c r="F15" s="376"/>
      <c r="G15" s="376"/>
      <c r="H15" s="376"/>
      <c r="I15" s="388"/>
      <c r="J15" s="376"/>
      <c r="K15" s="289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89"/>
      <c r="BE15" s="289"/>
      <c r="BF15" s="289"/>
    </row>
    <row r="16" spans="1:58" s="4" customFormat="1" ht="20.100000000000001" customHeight="1" x14ac:dyDescent="0.2">
      <c r="A16" s="2"/>
      <c r="B16" s="2"/>
      <c r="C16" s="8" t="s">
        <v>21</v>
      </c>
      <c r="D16" s="10">
        <f>+I16/1000000</f>
        <v>0</v>
      </c>
      <c r="E16" s="3"/>
      <c r="F16" s="22" t="s">
        <v>21</v>
      </c>
      <c r="G16" s="11">
        <v>38.56</v>
      </c>
      <c r="H16" s="11" t="s">
        <v>136</v>
      </c>
      <c r="I16" s="12">
        <f>+$F$7*G16</f>
        <v>0</v>
      </c>
      <c r="J16" s="17" t="s">
        <v>88</v>
      </c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</row>
    <row r="17" spans="1:58" s="4" customFormat="1" ht="20.100000000000001" customHeight="1" x14ac:dyDescent="0.2">
      <c r="A17" s="2"/>
      <c r="B17" s="2"/>
      <c r="C17" s="7" t="s">
        <v>42</v>
      </c>
      <c r="D17" s="10">
        <f>+I17/1000000</f>
        <v>0</v>
      </c>
      <c r="E17" s="3"/>
      <c r="F17" s="36" t="s">
        <v>113</v>
      </c>
      <c r="G17" s="11">
        <v>34.700000000000003</v>
      </c>
      <c r="H17" s="11" t="s">
        <v>136</v>
      </c>
      <c r="I17" s="12">
        <f t="shared" ref="I17:I18" si="0">+$F$7*G17</f>
        <v>0</v>
      </c>
      <c r="J17" s="17" t="s">
        <v>88</v>
      </c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</row>
    <row r="18" spans="1:58" s="4" customFormat="1" ht="20.100000000000001" customHeight="1" x14ac:dyDescent="0.2">
      <c r="A18" s="2"/>
      <c r="B18" s="2"/>
      <c r="C18" s="7" t="s">
        <v>43</v>
      </c>
      <c r="D18" s="10">
        <f>+I18/1000000</f>
        <v>0</v>
      </c>
      <c r="E18" s="3"/>
      <c r="F18" s="36" t="s">
        <v>114</v>
      </c>
      <c r="G18" s="11">
        <v>34.700000000000003</v>
      </c>
      <c r="H18" s="11" t="s">
        <v>136</v>
      </c>
      <c r="I18" s="12">
        <f t="shared" si="0"/>
        <v>0</v>
      </c>
      <c r="J18" s="17" t="s">
        <v>88</v>
      </c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</row>
    <row r="19" spans="1:58" s="4" customFormat="1" ht="20.100000000000001" customHeight="1" x14ac:dyDescent="0.2">
      <c r="A19" s="2"/>
      <c r="B19" s="2"/>
      <c r="C19" s="8" t="s">
        <v>22</v>
      </c>
      <c r="D19" s="268" t="s">
        <v>24</v>
      </c>
      <c r="E19" s="3"/>
      <c r="F19" s="22" t="s">
        <v>22</v>
      </c>
      <c r="G19" s="11" t="s">
        <v>24</v>
      </c>
      <c r="H19" s="11" t="s">
        <v>24</v>
      </c>
      <c r="I19" s="13" t="s">
        <v>24</v>
      </c>
      <c r="J19" s="11" t="s">
        <v>24</v>
      </c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2"/>
      <c r="BE19" s="2"/>
      <c r="BF19" s="2"/>
    </row>
    <row r="20" spans="1:58" s="4" customFormat="1" ht="20.100000000000001" customHeight="1" x14ac:dyDescent="0.2">
      <c r="A20" s="2"/>
      <c r="B20" s="2"/>
      <c r="C20" s="7" t="s">
        <v>1</v>
      </c>
      <c r="D20" s="10">
        <f>+I20/1000</f>
        <v>0</v>
      </c>
      <c r="E20" s="3"/>
      <c r="F20" s="36" t="s">
        <v>1</v>
      </c>
      <c r="G20" s="11">
        <v>0.14000000000000001</v>
      </c>
      <c r="H20" s="11" t="s">
        <v>137</v>
      </c>
      <c r="I20" s="12">
        <f t="shared" ref="I20" si="1">+$F$7*G20</f>
        <v>0</v>
      </c>
      <c r="J20" s="17" t="s">
        <v>99</v>
      </c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</row>
    <row r="21" spans="1:58" s="4" customFormat="1" ht="20.100000000000001" customHeight="1" x14ac:dyDescent="0.2">
      <c r="A21" s="2"/>
      <c r="B21" s="2"/>
      <c r="C21" s="8" t="s">
        <v>44</v>
      </c>
      <c r="D21" s="268" t="s">
        <v>24</v>
      </c>
      <c r="E21" s="3"/>
      <c r="F21" s="22" t="s">
        <v>115</v>
      </c>
      <c r="G21" s="11" t="s">
        <v>24</v>
      </c>
      <c r="H21" s="11" t="s">
        <v>24</v>
      </c>
      <c r="I21" s="13" t="s">
        <v>24</v>
      </c>
      <c r="J21" s="11" t="s">
        <v>24</v>
      </c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2"/>
      <c r="BE21" s="2"/>
      <c r="BF21" s="2"/>
    </row>
    <row r="22" spans="1:58" s="27" customFormat="1" ht="20.100000000000001" customHeight="1" x14ac:dyDescent="0.2">
      <c r="A22" s="26"/>
      <c r="B22" s="26"/>
      <c r="C22" s="7" t="s">
        <v>3</v>
      </c>
      <c r="D22" s="10">
        <f>+I22/1000000000</f>
        <v>0</v>
      </c>
      <c r="E22" s="3"/>
      <c r="F22" s="36" t="s">
        <v>3</v>
      </c>
      <c r="G22" s="11">
        <v>30.03</v>
      </c>
      <c r="H22" s="11" t="s">
        <v>138</v>
      </c>
      <c r="I22" s="12">
        <f t="shared" ref="I22" si="2">+$F$7*G22</f>
        <v>0</v>
      </c>
      <c r="J22" s="17" t="s">
        <v>89</v>
      </c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26"/>
      <c r="BE22" s="26"/>
      <c r="BF22" s="26"/>
    </row>
    <row r="23" spans="1:58" s="27" customFormat="1" ht="20.100000000000001" customHeight="1" x14ac:dyDescent="0.2">
      <c r="A23" s="26"/>
      <c r="B23" s="26"/>
      <c r="C23" s="7" t="s">
        <v>6</v>
      </c>
      <c r="D23" s="10">
        <f>+I23/1000000000</f>
        <v>0</v>
      </c>
      <c r="E23" s="3"/>
      <c r="F23" s="36" t="s">
        <v>6</v>
      </c>
      <c r="G23" s="11">
        <v>13.61</v>
      </c>
      <c r="H23" s="11" t="s">
        <v>138</v>
      </c>
      <c r="I23" s="12">
        <f t="shared" ref="I23" si="3">+$F$7*G23</f>
        <v>0</v>
      </c>
      <c r="J23" s="17" t="s">
        <v>89</v>
      </c>
      <c r="K23" s="2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26"/>
      <c r="BE23" s="26"/>
      <c r="BF23" s="26"/>
    </row>
    <row r="24" spans="1:58" s="29" customFormat="1" ht="20.100000000000001" customHeight="1" x14ac:dyDescent="0.2">
      <c r="A24" s="28"/>
      <c r="B24" s="28"/>
      <c r="C24" s="8" t="s">
        <v>45</v>
      </c>
      <c r="D24" s="268" t="s">
        <v>24</v>
      </c>
      <c r="E24" s="3"/>
      <c r="F24" s="22" t="s">
        <v>116</v>
      </c>
      <c r="G24" s="16" t="s">
        <v>85</v>
      </c>
      <c r="H24" s="16" t="s">
        <v>85</v>
      </c>
      <c r="I24" s="15" t="s">
        <v>85</v>
      </c>
      <c r="J24" s="16" t="s">
        <v>85</v>
      </c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28"/>
      <c r="BE24" s="28"/>
      <c r="BF24" s="28"/>
    </row>
    <row r="25" spans="1:58" s="29" customFormat="1" ht="20.100000000000001" customHeight="1" x14ac:dyDescent="0.2">
      <c r="A25" s="28"/>
      <c r="B25" s="28"/>
      <c r="C25" s="8" t="s">
        <v>46</v>
      </c>
      <c r="D25" s="268" t="s">
        <v>24</v>
      </c>
      <c r="E25" s="3"/>
      <c r="F25" s="22" t="s">
        <v>117</v>
      </c>
      <c r="G25" s="16" t="s">
        <v>85</v>
      </c>
      <c r="H25" s="16" t="s">
        <v>85</v>
      </c>
      <c r="I25" s="15" t="s">
        <v>85</v>
      </c>
      <c r="J25" s="16" t="s">
        <v>85</v>
      </c>
      <c r="K25" s="2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28"/>
      <c r="BE25" s="28"/>
      <c r="BF25" s="28"/>
    </row>
    <row r="26" spans="1:58" s="29" customFormat="1" ht="20.100000000000001" customHeight="1" x14ac:dyDescent="0.2">
      <c r="A26" s="28"/>
      <c r="B26" s="28"/>
      <c r="C26" s="8" t="s">
        <v>47</v>
      </c>
      <c r="D26" s="268" t="s">
        <v>24</v>
      </c>
      <c r="E26" s="3"/>
      <c r="F26" s="22" t="s">
        <v>118</v>
      </c>
      <c r="G26" s="16" t="s">
        <v>85</v>
      </c>
      <c r="H26" s="16" t="s">
        <v>85</v>
      </c>
      <c r="I26" s="15" t="s">
        <v>85</v>
      </c>
      <c r="J26" s="16" t="s">
        <v>85</v>
      </c>
      <c r="K26" s="2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28"/>
      <c r="BE26" s="28"/>
      <c r="BF26" s="28"/>
    </row>
    <row r="27" spans="1:58" s="27" customFormat="1" ht="20.100000000000001" customHeight="1" x14ac:dyDescent="0.2">
      <c r="A27" s="26"/>
      <c r="B27" s="26"/>
      <c r="C27" s="7" t="s">
        <v>4</v>
      </c>
      <c r="D27" s="10">
        <f>+I27/1000000000</f>
        <v>0</v>
      </c>
      <c r="E27" s="3"/>
      <c r="F27" s="36" t="s">
        <v>4</v>
      </c>
      <c r="G27" s="11">
        <v>5.03</v>
      </c>
      <c r="H27" s="11" t="s">
        <v>138</v>
      </c>
      <c r="I27" s="12">
        <f t="shared" ref="I27" si="4">+$F$7*G27</f>
        <v>0</v>
      </c>
      <c r="J27" s="17" t="s">
        <v>89</v>
      </c>
      <c r="K27" s="2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26"/>
      <c r="BE27" s="26"/>
      <c r="BF27" s="26"/>
    </row>
    <row r="28" spans="1:58" s="27" customFormat="1" ht="20.100000000000001" customHeight="1" x14ac:dyDescent="0.2">
      <c r="A28" s="26"/>
      <c r="B28" s="26"/>
      <c r="C28" s="7" t="s">
        <v>7</v>
      </c>
      <c r="D28" s="10">
        <f>+I28/1000000000</f>
        <v>0</v>
      </c>
      <c r="E28" s="3"/>
      <c r="F28" s="36" t="s">
        <v>7</v>
      </c>
      <c r="G28" s="11">
        <v>13.56</v>
      </c>
      <c r="H28" s="11" t="s">
        <v>138</v>
      </c>
      <c r="I28" s="12">
        <f t="shared" ref="I28" si="5">+$F$7*G28</f>
        <v>0</v>
      </c>
      <c r="J28" s="17" t="s">
        <v>89</v>
      </c>
      <c r="K28" s="2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26"/>
      <c r="BE28" s="26"/>
      <c r="BF28" s="26"/>
    </row>
    <row r="29" spans="1:58" s="27" customFormat="1" ht="20.100000000000001" customHeight="1" x14ac:dyDescent="0.2">
      <c r="A29" s="26"/>
      <c r="B29" s="26"/>
      <c r="C29" s="7" t="s">
        <v>8</v>
      </c>
      <c r="D29" s="10">
        <f>+I29/1000000000</f>
        <v>0</v>
      </c>
      <c r="E29" s="3"/>
      <c r="F29" s="36" t="s">
        <v>8</v>
      </c>
      <c r="G29" s="14">
        <v>160.12</v>
      </c>
      <c r="H29" s="11" t="s">
        <v>138</v>
      </c>
      <c r="I29" s="12">
        <f t="shared" ref="I29:I30" si="6">+$F$7*G29</f>
        <v>0</v>
      </c>
      <c r="J29" s="17" t="s">
        <v>89</v>
      </c>
      <c r="K29" s="2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26"/>
      <c r="BE29" s="26"/>
      <c r="BF29" s="26"/>
    </row>
    <row r="30" spans="1:58" s="4" customFormat="1" ht="20.100000000000001" customHeight="1" x14ac:dyDescent="0.2">
      <c r="A30" s="2"/>
      <c r="B30" s="2"/>
      <c r="C30" s="7" t="s">
        <v>2</v>
      </c>
      <c r="D30" s="10">
        <f>+I30/1000</f>
        <v>0</v>
      </c>
      <c r="E30" s="3"/>
      <c r="F30" s="36" t="s">
        <v>2</v>
      </c>
      <c r="G30" s="14">
        <v>0.113</v>
      </c>
      <c r="H30" s="11" t="s">
        <v>137</v>
      </c>
      <c r="I30" s="12">
        <f t="shared" si="6"/>
        <v>0</v>
      </c>
      <c r="J30" s="17" t="s">
        <v>99</v>
      </c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2"/>
      <c r="BE30" s="2"/>
      <c r="BF30" s="2"/>
    </row>
    <row r="31" spans="1:58" s="4" customFormat="1" ht="20.100000000000001" customHeight="1" x14ac:dyDescent="0.2">
      <c r="A31" s="2"/>
      <c r="B31" s="2"/>
      <c r="C31" s="9" t="s">
        <v>39</v>
      </c>
      <c r="D31" s="268" t="s">
        <v>24</v>
      </c>
      <c r="E31" s="3"/>
      <c r="F31" s="23" t="s">
        <v>119</v>
      </c>
      <c r="G31" s="16" t="s">
        <v>85</v>
      </c>
      <c r="H31" s="16" t="s">
        <v>85</v>
      </c>
      <c r="I31" s="15" t="s">
        <v>85</v>
      </c>
      <c r="J31" s="16" t="s">
        <v>85</v>
      </c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2"/>
      <c r="BE31" s="2"/>
      <c r="BF31" s="2"/>
    </row>
    <row r="32" spans="1:58" s="4" customFormat="1" ht="20.100000000000001" customHeight="1" x14ac:dyDescent="0.2">
      <c r="A32" s="2"/>
      <c r="B32" s="2"/>
      <c r="C32" s="7" t="s">
        <v>0</v>
      </c>
      <c r="D32" s="10">
        <f>+I32/1000</f>
        <v>0</v>
      </c>
      <c r="E32" s="3"/>
      <c r="F32" s="36" t="s">
        <v>0</v>
      </c>
      <c r="G32" s="14">
        <v>0.82499999999999996</v>
      </c>
      <c r="H32" s="11" t="s">
        <v>137</v>
      </c>
      <c r="I32" s="12">
        <f t="shared" ref="I32" si="7">+$F$7*G32</f>
        <v>0</v>
      </c>
      <c r="J32" s="17" t="s">
        <v>99</v>
      </c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2"/>
      <c r="BE32" s="2"/>
      <c r="BF32" s="2"/>
    </row>
    <row r="33" spans="1:58" s="4" customFormat="1" ht="20.100000000000001" customHeight="1" x14ac:dyDescent="0.2">
      <c r="A33" s="2"/>
      <c r="B33" s="2"/>
      <c r="C33" s="9" t="s">
        <v>40</v>
      </c>
      <c r="D33" s="268" t="s">
        <v>24</v>
      </c>
      <c r="E33" s="3"/>
      <c r="F33" s="23" t="s">
        <v>120</v>
      </c>
      <c r="G33" s="14" t="s">
        <v>24</v>
      </c>
      <c r="H33" s="14" t="s">
        <v>24</v>
      </c>
      <c r="I33" s="13" t="s">
        <v>24</v>
      </c>
      <c r="J33" s="14" t="s">
        <v>24</v>
      </c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2"/>
      <c r="BE33" s="2"/>
      <c r="BF33" s="2"/>
    </row>
    <row r="34" spans="1:58" s="4" customFormat="1" ht="20.100000000000001" customHeight="1" x14ac:dyDescent="0.2">
      <c r="A34" s="2"/>
      <c r="B34" s="2"/>
      <c r="C34" s="9" t="s">
        <v>41</v>
      </c>
      <c r="D34" s="268" t="s">
        <v>24</v>
      </c>
      <c r="E34" s="3"/>
      <c r="F34" s="23" t="s">
        <v>121</v>
      </c>
      <c r="G34" s="14" t="s">
        <v>24</v>
      </c>
      <c r="H34" s="14" t="s">
        <v>24</v>
      </c>
      <c r="I34" s="13" t="s">
        <v>24</v>
      </c>
      <c r="J34" s="14" t="s">
        <v>24</v>
      </c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2"/>
      <c r="BE34" s="2"/>
      <c r="BF34" s="2"/>
    </row>
    <row r="35" spans="1:58" s="4" customFormat="1" ht="20.100000000000001" customHeight="1" x14ac:dyDescent="0.2">
      <c r="A35" s="2"/>
      <c r="B35" s="2"/>
      <c r="C35" s="7" t="s">
        <v>23</v>
      </c>
      <c r="D35" s="10">
        <f>+I35/1000</f>
        <v>0</v>
      </c>
      <c r="E35" s="3"/>
      <c r="F35" s="36" t="s">
        <v>23</v>
      </c>
      <c r="G35" s="14">
        <v>1.2999999999999999E-2</v>
      </c>
      <c r="H35" s="11" t="s">
        <v>137</v>
      </c>
      <c r="I35" s="12">
        <f t="shared" ref="I35:I37" si="8">+$F$7*G35</f>
        <v>0</v>
      </c>
      <c r="J35" s="17" t="s">
        <v>99</v>
      </c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2"/>
      <c r="BE35" s="2"/>
      <c r="BF35" s="2"/>
    </row>
    <row r="36" spans="1:58" s="27" customFormat="1" ht="20.100000000000001" customHeight="1" x14ac:dyDescent="0.2">
      <c r="A36" s="26"/>
      <c r="B36" s="26"/>
      <c r="C36" s="7" t="s">
        <v>5</v>
      </c>
      <c r="D36" s="10">
        <f>+I36/1000000</f>
        <v>0</v>
      </c>
      <c r="E36" s="3"/>
      <c r="F36" s="36" t="s">
        <v>5</v>
      </c>
      <c r="G36" s="14">
        <v>1.49</v>
      </c>
      <c r="H36" s="11" t="s">
        <v>136</v>
      </c>
      <c r="I36" s="12">
        <f t="shared" si="8"/>
        <v>0</v>
      </c>
      <c r="J36" s="17" t="s">
        <v>88</v>
      </c>
      <c r="K36" s="2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26"/>
      <c r="BE36" s="26"/>
      <c r="BF36" s="26"/>
    </row>
    <row r="37" spans="1:58" s="4" customFormat="1" ht="20.100000000000001" customHeight="1" x14ac:dyDescent="0.2">
      <c r="A37" s="2"/>
      <c r="B37" s="2"/>
      <c r="C37" s="7" t="s">
        <v>11</v>
      </c>
      <c r="D37" s="10">
        <f>+I37/1000000000</f>
        <v>0</v>
      </c>
      <c r="E37" s="3"/>
      <c r="F37" s="36" t="s">
        <v>11</v>
      </c>
      <c r="G37" s="14">
        <v>0.15</v>
      </c>
      <c r="H37" s="11" t="s">
        <v>138</v>
      </c>
      <c r="I37" s="12">
        <f t="shared" si="8"/>
        <v>0</v>
      </c>
      <c r="J37" s="17" t="s">
        <v>89</v>
      </c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2"/>
      <c r="BE37" s="2"/>
      <c r="BF37" s="2"/>
    </row>
    <row r="38" spans="1:58" s="4" customFormat="1" ht="20.100000000000001" customHeight="1" x14ac:dyDescent="0.2">
      <c r="A38" s="2"/>
      <c r="B38" s="2"/>
      <c r="C38" s="7" t="s">
        <v>10</v>
      </c>
      <c r="D38" s="10">
        <f>+I38/1000000000000</f>
        <v>0</v>
      </c>
      <c r="E38" s="3"/>
      <c r="F38" s="36" t="s">
        <v>10</v>
      </c>
      <c r="G38" s="11">
        <v>2.7E-2</v>
      </c>
      <c r="H38" s="11" t="s">
        <v>139</v>
      </c>
      <c r="I38" s="12">
        <f>+$F$7*G38</f>
        <v>0</v>
      </c>
      <c r="J38" s="17" t="s">
        <v>127</v>
      </c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2"/>
      <c r="BE38" s="2"/>
      <c r="BF38" s="2"/>
    </row>
    <row r="39" spans="1:58" s="27" customFormat="1" ht="20.100000000000001" customHeight="1" x14ac:dyDescent="0.2">
      <c r="A39" s="26"/>
      <c r="B39" s="26"/>
      <c r="C39" s="7" t="s">
        <v>9</v>
      </c>
      <c r="D39" s="10">
        <f>+I39/1000000000</f>
        <v>0</v>
      </c>
      <c r="E39" s="3"/>
      <c r="F39" s="36" t="s">
        <v>9</v>
      </c>
      <c r="G39" s="11">
        <v>0.41</v>
      </c>
      <c r="H39" s="11" t="s">
        <v>138</v>
      </c>
      <c r="I39" s="12">
        <f t="shared" ref="I39" si="9">+$F$7*G39</f>
        <v>0</v>
      </c>
      <c r="J39" s="17" t="s">
        <v>89</v>
      </c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26"/>
      <c r="BE39" s="26"/>
      <c r="BF39" s="26"/>
    </row>
    <row r="40" spans="1:58" s="3" customFormat="1" ht="20.100000000000001" customHeight="1" x14ac:dyDescent="0.2"/>
    <row r="41" spans="1:58" s="3" customFormat="1" ht="20.100000000000001" customHeight="1" x14ac:dyDescent="0.2"/>
    <row r="42" spans="1:58" s="3" customFormat="1" ht="20.100000000000001" customHeight="1" x14ac:dyDescent="0.2"/>
    <row r="43" spans="1:58" s="3" customFormat="1" ht="20.100000000000001" customHeight="1" x14ac:dyDescent="0.2"/>
    <row r="44" spans="1:58" s="3" customFormat="1" ht="20.100000000000001" customHeight="1" x14ac:dyDescent="0.2"/>
    <row r="45" spans="1:58" s="3" customFormat="1" ht="20.100000000000001" customHeight="1" x14ac:dyDescent="0.2"/>
    <row r="46" spans="1:58" s="3" customFormat="1" ht="20.100000000000001" customHeight="1" x14ac:dyDescent="0.2"/>
    <row r="47" spans="1:58" s="3" customFormat="1" ht="20.100000000000001" customHeight="1" x14ac:dyDescent="0.2"/>
    <row r="48" spans="1:58" s="3" customFormat="1" ht="20.100000000000001" customHeight="1" x14ac:dyDescent="0.2"/>
    <row r="49" s="3" customFormat="1" ht="20.100000000000001" customHeight="1" x14ac:dyDescent="0.2"/>
    <row r="50" s="3" customFormat="1" ht="20.100000000000001" customHeight="1" x14ac:dyDescent="0.2"/>
    <row r="51" s="3" customFormat="1" ht="20.100000000000001" customHeight="1" x14ac:dyDescent="0.2"/>
    <row r="52" s="3" customFormat="1" ht="20.100000000000001" customHeight="1" x14ac:dyDescent="0.2"/>
    <row r="53" s="3" customFormat="1" ht="20.100000000000001" customHeight="1" x14ac:dyDescent="0.2"/>
    <row r="54" s="3" customFormat="1" ht="20.100000000000001" customHeight="1" x14ac:dyDescent="0.2"/>
    <row r="55" s="3" customFormat="1" ht="20.100000000000001" customHeight="1" x14ac:dyDescent="0.2"/>
    <row r="56" s="3" customFormat="1" ht="20.100000000000001" customHeight="1" x14ac:dyDescent="0.2"/>
    <row r="57" s="3" customFormat="1" ht="20.100000000000001" customHeight="1" x14ac:dyDescent="0.2"/>
    <row r="58" s="3" customFormat="1" ht="20.100000000000001" customHeight="1" x14ac:dyDescent="0.2"/>
    <row r="59" s="3" customFormat="1" ht="20.100000000000001" customHeight="1" x14ac:dyDescent="0.2"/>
    <row r="60" s="3" customFormat="1" ht="20.100000000000001" customHeight="1" x14ac:dyDescent="0.2"/>
    <row r="61" s="3" customFormat="1" ht="20.100000000000001" customHeight="1" x14ac:dyDescent="0.2"/>
    <row r="62" s="3" customFormat="1" ht="20.100000000000001" customHeight="1" x14ac:dyDescent="0.2"/>
    <row r="63" s="3" customFormat="1" ht="20.100000000000001" customHeight="1" x14ac:dyDescent="0.2"/>
    <row r="64" s="3" customFormat="1" ht="20.100000000000001" customHeight="1" x14ac:dyDescent="0.2"/>
    <row r="65" s="3" customFormat="1" ht="20.100000000000001" customHeight="1" x14ac:dyDescent="0.2"/>
    <row r="66" s="3" customFormat="1" ht="20.100000000000001" customHeight="1" x14ac:dyDescent="0.2"/>
    <row r="67" s="3" customFormat="1" ht="20.100000000000001" customHeight="1" x14ac:dyDescent="0.2"/>
    <row r="68" s="3" customFormat="1" ht="20.100000000000001" customHeight="1" x14ac:dyDescent="0.2"/>
    <row r="69" s="3" customFormat="1" ht="20.100000000000001" customHeight="1" x14ac:dyDescent="0.2"/>
    <row r="70" s="3" customFormat="1" ht="20.100000000000001" customHeight="1" x14ac:dyDescent="0.2"/>
    <row r="71" s="3" customFormat="1" ht="20.100000000000001" customHeight="1" x14ac:dyDescent="0.2"/>
    <row r="72" s="3" customFormat="1" ht="20.100000000000001" customHeight="1" x14ac:dyDescent="0.2"/>
    <row r="73" s="3" customFormat="1" ht="20.100000000000001" customHeight="1" x14ac:dyDescent="0.2"/>
    <row r="74" s="3" customFormat="1" ht="20.100000000000001" customHeight="1" x14ac:dyDescent="0.2"/>
    <row r="75" s="3" customFormat="1" ht="20.100000000000001" customHeight="1" x14ac:dyDescent="0.2"/>
    <row r="76" s="3" customFormat="1" ht="20.100000000000001" customHeight="1" x14ac:dyDescent="0.2"/>
    <row r="77" s="3" customFormat="1" ht="20.100000000000001" customHeight="1" x14ac:dyDescent="0.2"/>
    <row r="78" s="3" customFormat="1" ht="20.100000000000001" customHeight="1" x14ac:dyDescent="0.2"/>
    <row r="79" s="3" customFormat="1" ht="20.100000000000001" customHeight="1" x14ac:dyDescent="0.2"/>
    <row r="80" s="3" customFormat="1" ht="20.100000000000001" customHeight="1" x14ac:dyDescent="0.2"/>
    <row r="81" s="3" customFormat="1" ht="20.100000000000001" customHeight="1" x14ac:dyDescent="0.2"/>
    <row r="82" s="3" customFormat="1" ht="20.100000000000001" customHeight="1" x14ac:dyDescent="0.2"/>
    <row r="83" s="3" customFormat="1" ht="20.100000000000001" customHeight="1" x14ac:dyDescent="0.2"/>
    <row r="84" s="3" customFormat="1" ht="20.100000000000001" customHeight="1" x14ac:dyDescent="0.2"/>
    <row r="85" s="3" customFormat="1" ht="20.100000000000001" customHeight="1" x14ac:dyDescent="0.2"/>
    <row r="86" s="3" customFormat="1" ht="20.100000000000001" customHeight="1" x14ac:dyDescent="0.2"/>
    <row r="87" s="3" customFormat="1" ht="20.100000000000001" customHeight="1" x14ac:dyDescent="0.2"/>
    <row r="88" s="3" customFormat="1" ht="20.100000000000001" customHeight="1" x14ac:dyDescent="0.2"/>
    <row r="89" s="3" customFormat="1" ht="20.100000000000001" customHeight="1" x14ac:dyDescent="0.2"/>
    <row r="90" s="3" customFormat="1" ht="20.100000000000001" customHeight="1" x14ac:dyDescent="0.2"/>
    <row r="91" s="3" customFormat="1" ht="20.100000000000001" customHeight="1" x14ac:dyDescent="0.2"/>
    <row r="92" s="3" customFormat="1" ht="20.100000000000001" customHeight="1" x14ac:dyDescent="0.2"/>
    <row r="93" s="3" customFormat="1" ht="20.100000000000001" customHeight="1" x14ac:dyDescent="0.2"/>
    <row r="94" s="3" customFormat="1" ht="20.100000000000001" customHeight="1" x14ac:dyDescent="0.2"/>
    <row r="95" s="3" customFormat="1" ht="20.100000000000001" customHeight="1" x14ac:dyDescent="0.2"/>
    <row r="96" s="3" customFormat="1" ht="20.100000000000001" customHeight="1" x14ac:dyDescent="0.2"/>
    <row r="97" s="3" customFormat="1" ht="20.100000000000001" customHeight="1" x14ac:dyDescent="0.2"/>
    <row r="98" s="3" customFormat="1" ht="20.100000000000001" customHeight="1" x14ac:dyDescent="0.2"/>
    <row r="99" s="3" customFormat="1" ht="20.100000000000001" customHeigh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B1:K2"/>
    <mergeCell ref="B4:D5"/>
    <mergeCell ref="C6:I6"/>
    <mergeCell ref="C7:E7"/>
    <mergeCell ref="F7:H7"/>
    <mergeCell ref="C8:D8"/>
    <mergeCell ref="E8:I8"/>
    <mergeCell ref="B11:D12"/>
    <mergeCell ref="C13:C15"/>
    <mergeCell ref="D14:D15"/>
    <mergeCell ref="I14:I15"/>
    <mergeCell ref="J14:J15"/>
    <mergeCell ref="G13:J13"/>
    <mergeCell ref="H14:H15"/>
    <mergeCell ref="G14:G15"/>
    <mergeCell ref="F13:F15"/>
  </mergeCells>
  <conditionalFormatting sqref="P2:P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Pompas fúnebres y actividades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2021-10-19T16:48:16Z</dcterms:modified>
</cp:coreProperties>
</file>