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Fundición de hierro y acero" sheetId="24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0" l="1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8" i="30"/>
  <c r="L9" i="5"/>
  <c r="J35" i="5"/>
  <c r="D35" i="5"/>
  <c r="N9" i="7"/>
  <c r="J35" i="7"/>
  <c r="D35" i="7"/>
  <c r="N35" i="8"/>
  <c r="E35" i="8"/>
  <c r="I34" i="3"/>
  <c r="D34" i="3"/>
  <c r="N35" i="5"/>
  <c r="E35" i="5"/>
  <c r="M9" i="6"/>
  <c r="J35" i="6"/>
  <c r="D35" i="6"/>
  <c r="N35" i="6"/>
  <c r="E35" i="6"/>
  <c r="N35" i="7"/>
  <c r="E35" i="7"/>
  <c r="J35" i="8"/>
  <c r="D35" i="8"/>
  <c r="J34" i="5"/>
  <c r="D34" i="5"/>
  <c r="J34" i="7"/>
  <c r="D34" i="7"/>
  <c r="N34" i="8"/>
  <c r="E34" i="8"/>
  <c r="I33" i="3"/>
  <c r="D33" i="3"/>
  <c r="N34" i="5"/>
  <c r="E34" i="5"/>
  <c r="J34" i="6"/>
  <c r="D34" i="6"/>
  <c r="N34" i="6"/>
  <c r="E34" i="6"/>
  <c r="N34" i="7"/>
  <c r="E34" i="7"/>
  <c r="J34" i="8"/>
  <c r="D34" i="8"/>
  <c r="J32" i="5"/>
  <c r="D32" i="5"/>
  <c r="J32" i="7"/>
  <c r="D32" i="7"/>
  <c r="N32" i="8"/>
  <c r="E32" i="8"/>
  <c r="I31" i="3"/>
  <c r="D31" i="3"/>
  <c r="N32" i="5"/>
  <c r="E32" i="5"/>
  <c r="J32" i="6"/>
  <c r="D32" i="6"/>
  <c r="N32" i="6"/>
  <c r="E32" i="6"/>
  <c r="N32" i="7"/>
  <c r="E32" i="7"/>
  <c r="J32" i="8"/>
  <c r="D32" i="8"/>
  <c r="N10" i="7"/>
  <c r="N26" i="7"/>
  <c r="E26" i="7"/>
  <c r="N27" i="7"/>
  <c r="E27" i="7"/>
  <c r="N25" i="7"/>
  <c r="E25" i="7"/>
  <c r="N22" i="8"/>
  <c r="E22" i="8"/>
  <c r="N22" i="5"/>
  <c r="E22" i="5"/>
  <c r="N22" i="6"/>
  <c r="E22" i="6"/>
  <c r="N22" i="7"/>
  <c r="E22" i="7"/>
  <c r="J22" i="8"/>
  <c r="D22" i="8"/>
  <c r="J20" i="5"/>
  <c r="D20" i="5"/>
  <c r="J20" i="7"/>
  <c r="D20" i="7"/>
  <c r="N20" i="8"/>
  <c r="E20" i="8"/>
  <c r="N20" i="5"/>
  <c r="E20" i="5"/>
  <c r="J20" i="6"/>
  <c r="D20" i="6"/>
  <c r="N20" i="6"/>
  <c r="E20" i="6"/>
  <c r="N20" i="7"/>
  <c r="E20" i="7"/>
  <c r="J20" i="8"/>
  <c r="D20" i="8"/>
  <c r="J18" i="5"/>
  <c r="D18" i="5"/>
  <c r="J18" i="7"/>
  <c r="D18" i="7"/>
  <c r="N18" i="8"/>
  <c r="E18" i="8"/>
  <c r="I17" i="3"/>
  <c r="D17" i="3"/>
  <c r="N18" i="5"/>
  <c r="E18" i="5"/>
  <c r="J18" i="6"/>
  <c r="D18" i="6"/>
  <c r="N18" i="6"/>
  <c r="E18" i="6"/>
  <c r="N18" i="7"/>
  <c r="E18" i="7"/>
  <c r="J18" i="8"/>
  <c r="D18" i="8"/>
  <c r="J19" i="5"/>
  <c r="D19" i="5"/>
  <c r="J19" i="7"/>
  <c r="D19" i="7"/>
  <c r="N19" i="8"/>
  <c r="E19" i="8"/>
  <c r="I18" i="3"/>
  <c r="D18" i="3"/>
  <c r="N19" i="5"/>
  <c r="E19" i="5"/>
  <c r="J19" i="6"/>
  <c r="D19" i="6"/>
  <c r="N19" i="6"/>
  <c r="E19" i="6"/>
  <c r="N19" i="7"/>
  <c r="E19" i="7"/>
  <c r="J19" i="8"/>
  <c r="D19" i="8"/>
  <c r="J21" i="5"/>
  <c r="D21" i="5"/>
  <c r="J21" i="7"/>
  <c r="D21" i="7"/>
  <c r="N21" i="8"/>
  <c r="E21" i="8"/>
  <c r="I20" i="3"/>
  <c r="D20" i="3"/>
  <c r="N21" i="5"/>
  <c r="E21" i="5"/>
  <c r="J21" i="6"/>
  <c r="D21" i="6"/>
  <c r="N21" i="6"/>
  <c r="E21" i="6"/>
  <c r="N21" i="7"/>
  <c r="E21" i="7"/>
  <c r="J21" i="8"/>
  <c r="D21" i="8"/>
  <c r="J23" i="5"/>
  <c r="D23" i="5"/>
  <c r="J23" i="7"/>
  <c r="D23" i="7"/>
  <c r="N23" i="8"/>
  <c r="E23" i="8"/>
  <c r="I22" i="3"/>
  <c r="D22" i="3"/>
  <c r="L10" i="5"/>
  <c r="N23" i="5"/>
  <c r="E23" i="5"/>
  <c r="J23" i="6"/>
  <c r="D23" i="6"/>
  <c r="N23" i="6"/>
  <c r="E23" i="6"/>
  <c r="N23" i="7"/>
  <c r="E23" i="7"/>
  <c r="J23" i="8"/>
  <c r="D23" i="8"/>
  <c r="J24" i="5"/>
  <c r="D24" i="5"/>
  <c r="J24" i="7"/>
  <c r="D24" i="7"/>
  <c r="N24" i="8"/>
  <c r="E24" i="8"/>
  <c r="I23" i="3"/>
  <c r="D23" i="3"/>
  <c r="N24" i="5"/>
  <c r="E24" i="5"/>
  <c r="J24" i="6"/>
  <c r="D24" i="6"/>
  <c r="N24" i="6"/>
  <c r="E24" i="6"/>
  <c r="N24" i="7"/>
  <c r="E24" i="7"/>
  <c r="J24" i="8"/>
  <c r="D24" i="8"/>
  <c r="J28" i="5"/>
  <c r="D28" i="5"/>
  <c r="J28" i="7"/>
  <c r="D28" i="7"/>
  <c r="N28" i="8"/>
  <c r="E28" i="8"/>
  <c r="I27" i="3"/>
  <c r="D27" i="3"/>
  <c r="N28" i="5"/>
  <c r="E28" i="5"/>
  <c r="J28" i="6"/>
  <c r="D28" i="6"/>
  <c r="N28" i="6"/>
  <c r="E28" i="6"/>
  <c r="N28" i="7"/>
  <c r="E28" i="7"/>
  <c r="J28" i="8"/>
  <c r="D28" i="8"/>
  <c r="J29" i="5"/>
  <c r="D29" i="5"/>
  <c r="J29" i="7"/>
  <c r="D29" i="7"/>
  <c r="N29" i="8"/>
  <c r="E29" i="8"/>
  <c r="I28" i="3"/>
  <c r="D28" i="3"/>
  <c r="N29" i="5"/>
  <c r="E29" i="5"/>
  <c r="J29" i="6"/>
  <c r="D29" i="6"/>
  <c r="N29" i="6"/>
  <c r="E29" i="6"/>
  <c r="N29" i="7"/>
  <c r="E29" i="7"/>
  <c r="J29" i="8"/>
  <c r="D29" i="8"/>
  <c r="J30" i="5"/>
  <c r="D30" i="5"/>
  <c r="J30" i="7"/>
  <c r="D30" i="7"/>
  <c r="N30" i="8"/>
  <c r="E30" i="8"/>
  <c r="I29" i="3"/>
  <c r="D29" i="3"/>
  <c r="J30" i="6"/>
  <c r="D30" i="6"/>
  <c r="N30" i="7"/>
  <c r="E30" i="7"/>
  <c r="J30" i="8"/>
  <c r="D30" i="8"/>
  <c r="J31" i="5"/>
  <c r="D31" i="5"/>
  <c r="J31" i="7"/>
  <c r="D31" i="7"/>
  <c r="N31" i="8"/>
  <c r="E31" i="8"/>
  <c r="I30" i="3"/>
  <c r="D30" i="3"/>
  <c r="N31" i="5"/>
  <c r="E31" i="5"/>
  <c r="J31" i="6"/>
  <c r="D31" i="6"/>
  <c r="N31" i="6"/>
  <c r="E31" i="6"/>
  <c r="N31" i="7"/>
  <c r="E31" i="7"/>
  <c r="J31" i="8"/>
  <c r="D31" i="8"/>
  <c r="J33" i="5"/>
  <c r="D33" i="5"/>
  <c r="J33" i="7"/>
  <c r="D33" i="7"/>
  <c r="N33" i="8"/>
  <c r="E33" i="8"/>
  <c r="I32" i="3"/>
  <c r="D32" i="3"/>
  <c r="N33" i="5"/>
  <c r="E33" i="5"/>
  <c r="J33" i="6"/>
  <c r="D33" i="6"/>
  <c r="N33" i="6"/>
  <c r="E33" i="6"/>
  <c r="N33" i="7"/>
  <c r="E33" i="7"/>
  <c r="J33" i="8"/>
  <c r="D33" i="8"/>
  <c r="J36" i="5"/>
  <c r="D36" i="5"/>
  <c r="J36" i="7"/>
  <c r="D36" i="7"/>
  <c r="I35" i="3"/>
  <c r="D35" i="3"/>
  <c r="N36" i="5"/>
  <c r="E36" i="5"/>
  <c r="J36" i="6"/>
  <c r="D36" i="6"/>
  <c r="N36" i="6"/>
  <c r="E36" i="6"/>
  <c r="J36" i="8"/>
  <c r="D36" i="8"/>
  <c r="J37" i="5"/>
  <c r="D37" i="5"/>
  <c r="J37" i="7"/>
  <c r="D37" i="7"/>
  <c r="N37" i="8"/>
  <c r="E37" i="8"/>
  <c r="I36" i="3"/>
  <c r="D36" i="3"/>
  <c r="N37" i="5"/>
  <c r="E37" i="5"/>
  <c r="J37" i="6"/>
  <c r="D37" i="6"/>
  <c r="N37" i="6"/>
  <c r="E37" i="6"/>
  <c r="N37" i="7"/>
  <c r="E37" i="7"/>
  <c r="J37" i="8"/>
  <c r="D37" i="8"/>
  <c r="J38" i="7"/>
  <c r="D38" i="7"/>
  <c r="N38" i="8"/>
  <c r="E38" i="8"/>
  <c r="I37" i="3"/>
  <c r="D37" i="3"/>
  <c r="J38" i="8"/>
  <c r="D38" i="8"/>
  <c r="J39" i="5"/>
  <c r="D39" i="5"/>
  <c r="J39" i="7"/>
  <c r="D39" i="7"/>
  <c r="I38" i="3"/>
  <c r="D38" i="3"/>
  <c r="N39" i="5"/>
  <c r="E39" i="5"/>
  <c r="J39" i="6"/>
  <c r="D39" i="6"/>
  <c r="N39" i="6"/>
  <c r="E39" i="6"/>
  <c r="J39" i="8"/>
  <c r="D39" i="8"/>
  <c r="I39" i="3"/>
  <c r="D39" i="3"/>
  <c r="J40" i="8"/>
  <c r="D40" i="8"/>
  <c r="J17" i="5"/>
  <c r="D17" i="5"/>
  <c r="J17" i="7"/>
  <c r="D17" i="7"/>
  <c r="N17" i="8"/>
  <c r="E17" i="8"/>
  <c r="I16" i="3"/>
  <c r="D16" i="3"/>
  <c r="N17" i="5"/>
  <c r="E17" i="5"/>
  <c r="J17" i="6"/>
  <c r="D17" i="6"/>
  <c r="N17" i="6"/>
  <c r="E17" i="6"/>
  <c r="N17" i="7"/>
  <c r="E17" i="7"/>
  <c r="J17" i="8"/>
  <c r="D17" i="8"/>
  <c r="S37" i="24"/>
  <c r="E37" i="24"/>
  <c r="W37" i="24"/>
  <c r="F37" i="24"/>
  <c r="AA37" i="24"/>
  <c r="G37" i="24"/>
  <c r="AE37" i="24"/>
  <c r="H37" i="24"/>
  <c r="AI37" i="24"/>
  <c r="I37" i="24"/>
  <c r="AM37" i="24"/>
  <c r="J37" i="24"/>
  <c r="AQ37" i="24"/>
  <c r="K37" i="24"/>
  <c r="AU37" i="24"/>
  <c r="L37" i="24"/>
  <c r="AY37" i="24"/>
  <c r="M37" i="24"/>
  <c r="BC37" i="24"/>
  <c r="N37" i="24"/>
  <c r="D9" i="30"/>
  <c r="S38" i="24"/>
  <c r="E38" i="24"/>
  <c r="W38" i="24"/>
  <c r="F38" i="24"/>
  <c r="AA38" i="24"/>
  <c r="G38" i="24"/>
  <c r="AE38" i="24"/>
  <c r="H38" i="24"/>
  <c r="AI38" i="24"/>
  <c r="I38" i="24"/>
  <c r="AM38" i="24"/>
  <c r="J38" i="24"/>
  <c r="AQ38" i="24"/>
  <c r="K38" i="24"/>
  <c r="AU38" i="24"/>
  <c r="L38" i="24"/>
  <c r="AY38" i="24"/>
  <c r="M38" i="24"/>
  <c r="BC38" i="24"/>
  <c r="N38" i="24"/>
  <c r="D10" i="30"/>
  <c r="D11" i="30"/>
  <c r="D12" i="30"/>
  <c r="D13" i="30"/>
  <c r="S42" i="24"/>
  <c r="E42" i="24"/>
  <c r="W42" i="24"/>
  <c r="F42" i="24"/>
  <c r="AA42" i="24"/>
  <c r="G42" i="24"/>
  <c r="AE42" i="24"/>
  <c r="H42" i="24"/>
  <c r="AI42" i="24"/>
  <c r="I42" i="24"/>
  <c r="AM42" i="24"/>
  <c r="J42" i="24"/>
  <c r="AQ42" i="24"/>
  <c r="K42" i="24"/>
  <c r="AU42" i="24"/>
  <c r="L42" i="24"/>
  <c r="AY42" i="24"/>
  <c r="M42" i="24"/>
  <c r="BC42" i="24"/>
  <c r="N42" i="24"/>
  <c r="D14" i="30"/>
  <c r="S43" i="24"/>
  <c r="E43" i="24"/>
  <c r="W43" i="24"/>
  <c r="F43" i="24"/>
  <c r="AA43" i="24"/>
  <c r="G43" i="24"/>
  <c r="AE43" i="24"/>
  <c r="H43" i="24"/>
  <c r="AI43" i="24"/>
  <c r="I43" i="24"/>
  <c r="AQ43" i="24"/>
  <c r="K43" i="24"/>
  <c r="L43" i="24"/>
  <c r="AY43" i="24"/>
  <c r="M43" i="24"/>
  <c r="D15" i="30"/>
  <c r="D16" i="30"/>
  <c r="D17" i="30"/>
  <c r="D18" i="30"/>
  <c r="S47" i="24"/>
  <c r="E47" i="24"/>
  <c r="W47" i="24"/>
  <c r="F47" i="24"/>
  <c r="AA47" i="24"/>
  <c r="G47" i="24"/>
  <c r="AE47" i="24"/>
  <c r="H47" i="24"/>
  <c r="AI47" i="24"/>
  <c r="I47" i="24"/>
  <c r="AQ47" i="24"/>
  <c r="K47" i="24"/>
  <c r="AU47" i="24"/>
  <c r="L47" i="24"/>
  <c r="AY47" i="24"/>
  <c r="M47" i="24"/>
  <c r="BC47" i="24"/>
  <c r="N47" i="24"/>
  <c r="D19" i="30"/>
  <c r="S48" i="24"/>
  <c r="E48" i="24"/>
  <c r="W48" i="24"/>
  <c r="F48" i="24"/>
  <c r="AA48" i="24"/>
  <c r="G48" i="24"/>
  <c r="AE48" i="24"/>
  <c r="H48" i="24"/>
  <c r="AI48" i="24"/>
  <c r="I48" i="24"/>
  <c r="AM48" i="24"/>
  <c r="J48" i="24"/>
  <c r="AQ48" i="24"/>
  <c r="K48" i="24"/>
  <c r="AU48" i="24"/>
  <c r="L48" i="24"/>
  <c r="AY48" i="24"/>
  <c r="M48" i="24"/>
  <c r="BC48" i="24"/>
  <c r="N48" i="24"/>
  <c r="D20" i="30"/>
  <c r="S49" i="24"/>
  <c r="E49" i="24"/>
  <c r="AA49" i="24"/>
  <c r="G49" i="24"/>
  <c r="AE49" i="24"/>
  <c r="H49" i="24"/>
  <c r="AI49" i="24"/>
  <c r="I49" i="24"/>
  <c r="AM49" i="24"/>
  <c r="J49" i="24"/>
  <c r="AQ49" i="24"/>
  <c r="K49" i="24"/>
  <c r="AU49" i="24"/>
  <c r="L49" i="24"/>
  <c r="AY49" i="24"/>
  <c r="M49" i="24"/>
  <c r="BC49" i="24"/>
  <c r="N49" i="24"/>
  <c r="D21" i="30"/>
  <c r="D22" i="30"/>
  <c r="D23" i="30"/>
  <c r="D24" i="30"/>
  <c r="D25" i="30"/>
  <c r="D26" i="30"/>
  <c r="S55" i="24"/>
  <c r="E55" i="24"/>
  <c r="W55" i="24"/>
  <c r="F55" i="24"/>
  <c r="AA55" i="24"/>
  <c r="G55" i="24"/>
  <c r="AE55" i="24"/>
  <c r="H55" i="24"/>
  <c r="AI55" i="24"/>
  <c r="I55" i="24"/>
  <c r="D27" i="30"/>
  <c r="S56" i="24"/>
  <c r="E56" i="24"/>
  <c r="W56" i="24"/>
  <c r="F56" i="24"/>
  <c r="AA56" i="24"/>
  <c r="G56" i="24"/>
  <c r="AE56" i="24"/>
  <c r="H56" i="24"/>
  <c r="AI56" i="24"/>
  <c r="I56" i="24"/>
  <c r="AM56" i="24"/>
  <c r="J56" i="24"/>
  <c r="AQ56" i="24"/>
  <c r="K56" i="24"/>
  <c r="AU56" i="24"/>
  <c r="L56" i="24"/>
  <c r="AY56" i="24"/>
  <c r="M56" i="24"/>
  <c r="BC56" i="24"/>
  <c r="N56" i="24"/>
  <c r="D28" i="30"/>
  <c r="S57" i="24"/>
  <c r="E57" i="24"/>
  <c r="W57" i="24"/>
  <c r="F57" i="24"/>
  <c r="AA57" i="24"/>
  <c r="G57" i="24"/>
  <c r="AE57" i="24"/>
  <c r="H57" i="24"/>
  <c r="AI57" i="24"/>
  <c r="I57" i="24"/>
  <c r="D29" i="30"/>
  <c r="S58" i="24"/>
  <c r="E58" i="24"/>
  <c r="W58" i="24"/>
  <c r="F58" i="24"/>
  <c r="AA58" i="24"/>
  <c r="G58" i="24"/>
  <c r="AE58" i="24"/>
  <c r="H58" i="24"/>
  <c r="AI58" i="24"/>
  <c r="I58" i="24"/>
  <c r="AM58" i="24"/>
  <c r="J58" i="24"/>
  <c r="AQ58" i="24"/>
  <c r="K58" i="24"/>
  <c r="AU58" i="24"/>
  <c r="L58" i="24"/>
  <c r="AY58" i="24"/>
  <c r="M58" i="24"/>
  <c r="BC58" i="24"/>
  <c r="N58" i="24"/>
  <c r="D30" i="30"/>
  <c r="S59" i="24"/>
  <c r="E59" i="24"/>
  <c r="W59" i="24"/>
  <c r="F59" i="24"/>
  <c r="AA59" i="24"/>
  <c r="G59" i="24"/>
  <c r="AE59" i="24"/>
  <c r="H59" i="24"/>
  <c r="AI59" i="24"/>
  <c r="I59" i="24"/>
  <c r="AM59" i="24"/>
  <c r="J59" i="24"/>
  <c r="AQ59" i="24"/>
  <c r="K59" i="24"/>
  <c r="AU59" i="24"/>
  <c r="L59" i="24"/>
  <c r="AY59" i="24"/>
  <c r="M59" i="24"/>
  <c r="BC59" i="24"/>
  <c r="N59" i="24"/>
  <c r="D31" i="30"/>
  <c r="S36" i="24"/>
  <c r="E36" i="24"/>
  <c r="W36" i="24"/>
  <c r="F36" i="24"/>
  <c r="AA36" i="24"/>
  <c r="G36" i="24"/>
  <c r="AE36" i="24"/>
  <c r="H36" i="24"/>
  <c r="AI36" i="24"/>
  <c r="I36" i="24"/>
  <c r="AM36" i="24"/>
  <c r="J36" i="24"/>
  <c r="AQ36" i="24"/>
  <c r="K36" i="24"/>
  <c r="AU36" i="24"/>
  <c r="L36" i="24"/>
  <c r="AY36" i="24"/>
  <c r="M36" i="24"/>
  <c r="BC36" i="24"/>
  <c r="N36" i="24"/>
  <c r="D8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9" i="30"/>
  <c r="C8" i="30"/>
  <c r="E25" i="6"/>
  <c r="E26" i="6"/>
  <c r="E27" i="6"/>
  <c r="E30" i="6"/>
  <c r="E38" i="6"/>
  <c r="E40" i="6"/>
  <c r="AU43" i="24"/>
</calcChain>
</file>

<file path=xl/sharedStrings.xml><?xml version="1.0" encoding="utf-8"?>
<sst xmlns="http://schemas.openxmlformats.org/spreadsheetml/2006/main" count="2044" uniqueCount="209">
  <si>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</si>
  <si>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</si>
  <si>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</si>
  <si>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</si>
  <si>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</si>
  <si>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</si>
  <si>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</si>
  <si>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</si>
  <si>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</si>
  <si>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</si>
  <si>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</si>
  <si>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</si>
  <si>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</si>
  <si>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</si>
  <si>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</si>
  <si>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</si>
  <si>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</si>
  <si>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</si>
  <si>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</si>
  <si>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</si>
  <si>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</si>
  <si>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</si>
  <si>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</si>
  <si>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</si>
  <si>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Contaminante</t>
  </si>
  <si>
    <t>ND</t>
  </si>
  <si>
    <t>Factores no disponibles</t>
  </si>
  <si>
    <t>FE</t>
  </si>
  <si>
    <t>Unidad</t>
  </si>
  <si>
    <t>Tier 1 Factores por defecto</t>
  </si>
  <si>
    <t>-</t>
  </si>
  <si>
    <t>GLP</t>
  </si>
  <si>
    <t>Fuel Oil</t>
  </si>
  <si>
    <t>Diesel (gas oil)</t>
  </si>
  <si>
    <t>Madera</t>
  </si>
  <si>
    <t>Poder calorífico promedio (GJ/Tm)</t>
  </si>
  <si>
    <t>Toneladas</t>
  </si>
  <si>
    <t>Coque de carbón</t>
  </si>
  <si>
    <t>Resultados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</si>
  <si>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</si>
  <si>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</si>
  <si>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</si>
  <si>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</si>
  <si>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</si>
  <si>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</si>
  <si>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</si>
  <si>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</si>
  <si>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</si>
  <si>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</si>
  <si>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</si>
  <si>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</si>
  <si>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</si>
  <si>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</si>
  <si>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</si>
  <si>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Líquidos Pesados</t>
  </si>
  <si>
    <t>Líquidos Ligeros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</si>
  <si>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</si>
  <si>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</si>
  <si>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</si>
  <si>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</si>
  <si>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</si>
  <si>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</si>
  <si>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</si>
  <si>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</si>
  <si>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</si>
  <si>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</si>
  <si>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</si>
  <si>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</si>
  <si>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</si>
  <si>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</si>
  <si>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</si>
  <si>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</si>
  <si>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</si>
  <si>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</si>
  <si>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</si>
  <si>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</si>
  <si>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</si>
  <si>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</si>
  <si>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</si>
  <si>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</si>
  <si>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</si>
  <si>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</si>
  <si>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</si>
  <si>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</si>
  <si>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</si>
  <si>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t>NA</t>
  </si>
  <si>
    <t>Emisión de Gas LP</t>
  </si>
  <si>
    <t>Emisión de Coque de carbón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</si>
  <si>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</si>
  <si>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</si>
  <si>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</si>
  <si>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</si>
  <si>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</si>
  <si>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t>FE de Gas LP</t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</si>
  <si>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</si>
  <si>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</si>
  <si>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</si>
  <si>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</si>
  <si>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</si>
  <si>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</si>
  <si>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</si>
  <si>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</si>
  <si>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</si>
  <si>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</si>
  <si>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</si>
  <si>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</si>
  <si>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</si>
  <si>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</si>
  <si>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</si>
  <si>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r>
      <t xml:space="preserve">Fuel Oil: </t>
    </r>
    <r>
      <rPr>
        <sz val="10"/>
        <color rgb="FF800000"/>
        <rFont val="Arial"/>
        <family val="2"/>
      </rPr>
      <t>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</si>
  <si>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</si>
  <si>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</si>
  <si>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</si>
  <si>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t>μg de EQT/ton</t>
  </si>
  <si>
    <t>μg de EQT</t>
  </si>
  <si>
    <r>
      <t>PM</t>
    </r>
    <r>
      <rPr>
        <vertAlign val="subscript"/>
        <sz val="10"/>
        <color theme="6" tint="-0.249977111117893"/>
        <rFont val="Arial"/>
        <family val="2"/>
      </rPr>
      <t>10</t>
    </r>
  </si>
  <si>
    <r>
      <t>PM</t>
    </r>
    <r>
      <rPr>
        <vertAlign val="subscript"/>
        <sz val="10"/>
        <color theme="6" tint="-0.249977111117893"/>
        <rFont val="Arial"/>
        <family val="2"/>
      </rPr>
      <t>2.5</t>
    </r>
  </si>
  <si>
    <r>
      <t>NH</t>
    </r>
    <r>
      <rPr>
        <vertAlign val="subscript"/>
        <sz val="10"/>
        <color theme="6" tint="-0.249977111117893"/>
        <rFont val="Arial"/>
        <family val="2"/>
      </rPr>
      <t>3</t>
    </r>
  </si>
  <si>
    <r>
      <t>C</t>
    </r>
    <r>
      <rPr>
        <vertAlign val="subscript"/>
        <sz val="10"/>
        <color theme="6" tint="-0.249977111117893"/>
        <rFont val="Arial"/>
        <family val="2"/>
      </rPr>
      <t>6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6</t>
    </r>
  </si>
  <si>
    <r>
      <t>C</t>
    </r>
    <r>
      <rPr>
        <vertAlign val="subscript"/>
        <sz val="10"/>
        <color theme="6" tint="-0.249977111117893"/>
        <rFont val="Arial"/>
        <family val="2"/>
      </rPr>
      <t>7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8</t>
    </r>
  </si>
  <si>
    <r>
      <t>C</t>
    </r>
    <r>
      <rPr>
        <vertAlign val="subscript"/>
        <sz val="10"/>
        <color theme="6" tint="-0.249977111117893"/>
        <rFont val="Arial"/>
        <family val="2"/>
      </rPr>
      <t>8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 xml:space="preserve">10 </t>
    </r>
  </si>
  <si>
    <r>
      <t>N</t>
    </r>
    <r>
      <rPr>
        <vertAlign val="subscript"/>
        <sz val="10"/>
        <color theme="6" tint="-0.249977111117893"/>
        <rFont val="Arial"/>
        <family val="2"/>
      </rPr>
      <t>2</t>
    </r>
    <r>
      <rPr>
        <sz val="10"/>
        <color theme="6" tint="-0.249977111117893"/>
        <rFont val="Arial"/>
        <family val="2"/>
      </rPr>
      <t>O</t>
    </r>
  </si>
  <si>
    <r>
      <t>CO</t>
    </r>
    <r>
      <rPr>
        <vertAlign val="subscript"/>
        <sz val="10"/>
        <color theme="6" tint="-0.249977111117893"/>
        <rFont val="Arial"/>
        <family val="2"/>
      </rPr>
      <t>2</t>
    </r>
  </si>
  <si>
    <r>
      <t>CH</t>
    </r>
    <r>
      <rPr>
        <vertAlign val="subscript"/>
        <sz val="10"/>
        <color theme="6" tint="-0.249977111117893"/>
        <rFont val="Arial"/>
        <family val="2"/>
      </rPr>
      <t>4</t>
    </r>
  </si>
  <si>
    <t>mg/ton</t>
  </si>
  <si>
    <t>Fundición de hierro y acero</t>
  </si>
  <si>
    <t>Toneladas de sinterizado</t>
  </si>
  <si>
    <t>1. Producción de sinterización</t>
  </si>
  <si>
    <t>Emisión del proceso: Sinterización</t>
  </si>
  <si>
    <t>Sinterización</t>
  </si>
  <si>
    <t>2. Producción de sinterización con desulfuración de gases de combustión húmedos (WFGD).</t>
  </si>
  <si>
    <t>Desulfuración</t>
  </si>
  <si>
    <t>Emisión del proceso: Desulfuración</t>
  </si>
  <si>
    <t>3.Producción de sinterización controlada por inyección de carbono y filtro de tela</t>
  </si>
  <si>
    <t>Emisión del proceso: Filtro de tela</t>
  </si>
  <si>
    <t>Filtro de tela</t>
  </si>
  <si>
    <t>4. Producción de sinterización, con control simultáneo de SO2, NOx y Hg (SIC)</t>
  </si>
  <si>
    <t>Emisión del proceso: Control simultaneo</t>
  </si>
  <si>
    <t>Control simultaneo</t>
  </si>
  <si>
    <t>4. Producción de sinterización, con control simultáneo de SO2, NOx y Hg (SIC)- nivel 2</t>
  </si>
  <si>
    <t>3.Producción de sinterización controlada por inyección de carbono y filtro de tela- nivel 2</t>
  </si>
  <si>
    <t>2. Producción de sinterización con desulfuración de gases de combustión húmedos (WFGD)- nivel 2</t>
  </si>
  <si>
    <t>1. Producción de sinterización- nivel 2</t>
  </si>
  <si>
    <t>5. Producción de sinterización, controlada por ESP seco- nivel 2</t>
  </si>
  <si>
    <t>Emisión del proceso: Sinterización controlada</t>
  </si>
  <si>
    <t>Sinterización, controlada por ESP seco</t>
  </si>
  <si>
    <t>6. Producción de hierro en barras (arrabio)- nivel 2</t>
  </si>
  <si>
    <t>Hierro en barras (arrabio)</t>
  </si>
  <si>
    <t>7. Producción de hierro en barras con recuperación de calor- nivel 2</t>
  </si>
  <si>
    <t>Emisión del proceso: Hierro en barras</t>
  </si>
  <si>
    <t>Emisión del proceso: Barras recuperación de calor</t>
  </si>
  <si>
    <t>8. Producción de hierro en barras, disminuida por ESP seco.</t>
  </si>
  <si>
    <t>8. Producción de hierro en barras, disminuida por ESP seco</t>
  </si>
  <si>
    <t>Emisión del proceso: Hierro barras ESP</t>
  </si>
  <si>
    <t>Disminuida por ESP seco</t>
  </si>
  <si>
    <t>9. Producción de hierro en barras, disminuida por filtro de tela- nivel 2</t>
  </si>
  <si>
    <t>Emisión del proceso: Hierro filtro de tela</t>
  </si>
  <si>
    <t>Hierro filtro de tela</t>
  </si>
  <si>
    <t>10. Producción de hierro en barras, disminuida por wSV (medio)-nivel 2</t>
  </si>
  <si>
    <t>Hierro en barras, disminuida por wSV (medio)</t>
  </si>
  <si>
    <t>Emisión del proceso: Hierro Wsv</t>
  </si>
  <si>
    <t xml:space="preserve"> Hierro en barras con recuperación de calor</t>
  </si>
  <si>
    <t>Toneladas de hierro de barras</t>
  </si>
  <si>
    <t>Factores de emisión para la industria de fundición de hierro y acero</t>
  </si>
  <si>
    <t xml:space="preserve">NOx, CO, SOx, NH3 </t>
  </si>
  <si>
    <r>
      <t xml:space="preserve"> NOx, CO, SOx, NH</t>
    </r>
    <r>
      <rPr>
        <vertAlign val="subscript"/>
        <sz val="11"/>
        <color rgb="FF800000"/>
        <rFont val="Arial"/>
        <family val="2"/>
      </rPr>
      <t>3</t>
    </r>
  </si>
  <si>
    <r>
      <t>NOx, CO, SOx, NH</t>
    </r>
    <r>
      <rPr>
        <vertAlign val="subscript"/>
        <sz val="11"/>
        <color rgb="FF800000"/>
        <rFont val="Arial"/>
        <family val="2"/>
      </rPr>
      <t>3</t>
    </r>
  </si>
  <si>
    <r>
      <t>NOx, CO, SOx,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 xml:space="preserve">      </t>
    </r>
  </si>
  <si>
    <r>
      <t>NOx, CO, SOx,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 xml:space="preserve">   </t>
    </r>
  </si>
  <si>
    <r>
      <t>NOx, CO, COVDM, SOx,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 xml:space="preserve">, Cd, As, Ni, HCB    </t>
    </r>
  </si>
  <si>
    <r>
      <t>NOx, CO,COVDM , SOx,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 xml:space="preserve">, Ni, , HCB   </t>
    </r>
  </si>
  <si>
    <r>
      <t>NOx, CO, COVDM, SOx,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 xml:space="preserve">, Ni, , HCB </t>
    </r>
  </si>
  <si>
    <r>
      <t>NOx, CO, COVDM, SOx,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 xml:space="preserve">, HCB       </t>
    </r>
  </si>
  <si>
    <r>
      <t>NOx, CO, COVDM, SOx,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>, HCB</t>
    </r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</si>
  <si>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de naranja</t>
    </r>
  </si>
  <si>
    <t>Emisiones totales</t>
  </si>
  <si>
    <t xml:space="preserve">Combustión </t>
  </si>
  <si>
    <t>Proceso</t>
  </si>
  <si>
    <t>Elaboración</t>
  </si>
  <si>
    <t>Supervisión</t>
  </si>
  <si>
    <t>Ing . Giselle Cadena Villa</t>
  </si>
  <si>
    <t>Ing. Valeria Cruz Velasco</t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</si>
  <si>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cálculadora aplica para todas las emisiones por quema de combustibles y por emisiones de proceso.</t>
    </r>
  </si>
  <si>
    <t>Suma</t>
  </si>
  <si>
    <t>Emisiones por proceso (Pestañas azules)</t>
  </si>
  <si>
    <r>
      <rPr>
        <sz val="12"/>
        <color theme="5"/>
        <rFont val="Arial"/>
        <family val="2"/>
      </rPr>
      <t>2.-</t>
    </r>
    <r>
      <rPr>
        <sz val="12"/>
        <color theme="3"/>
        <rFont val="Arial"/>
        <family val="2"/>
      </rPr>
      <t xml:space="preserve"> 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</si>
  <si>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 xml:space="preserve"> Fuel oil, coque de petróleo</t>
  </si>
  <si>
    <t>Diésel, gasolina</t>
  </si>
  <si>
    <t>Madera, bagazo</t>
  </si>
  <si>
    <t>Líquidos ligeros</t>
  </si>
  <si>
    <t>Líquidos pesados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</si>
  <si>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entrada de datos en las unidades que se solicita, que se encuentra sombreada de color naranja. </t>
    </r>
  </si>
  <si>
    <r>
      <t xml:space="preserve">Al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solicita.</t>
    </r>
  </si>
  <si>
    <t>En la tabla "Resultados", se muestran las emisiones calculadas por el método factores de emisión en toneladas</t>
  </si>
  <si>
    <r>
      <t xml:space="preserve">Al final se deben que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 xml:space="preserve">las emisiones totales </t>
    </r>
    <r>
      <rPr>
        <sz val="12"/>
        <color theme="1"/>
        <rFont val="Arial"/>
        <family val="2"/>
      </rPr>
      <t>en la pestaña "total" se muestra dicha suma. Es importante recordar que en la sección de combustibles solo se debe ingresar los valores de los combustibles que se utilizaron y lo demás en 0.</t>
    </r>
  </si>
  <si>
    <t>Emisiones por combustión (Pestañas color naranja)</t>
  </si>
  <si>
    <t>Entrada de datos</t>
  </si>
  <si>
    <t>Parámetro</t>
  </si>
  <si>
    <t>Gas natural</t>
  </si>
  <si>
    <t>FE de gas natural</t>
  </si>
  <si>
    <t>Emisión de gas natural</t>
  </si>
  <si>
    <t>Feul oil</t>
  </si>
  <si>
    <t>Fuel oil</t>
  </si>
  <si>
    <t>Emisión de fuel oil</t>
  </si>
  <si>
    <t>Emisión de coque de petróleo</t>
  </si>
  <si>
    <t>Emisión de gasolina</t>
  </si>
  <si>
    <t>Emisión de diésel</t>
  </si>
  <si>
    <t>Emisión de bagazo</t>
  </si>
  <si>
    <t>Emisión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</si>
</sst>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101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theme="0" tint="-0.34998626667073579"/>
      <name val="Arial"/>
      <family val="2"/>
    </font>
    <font>
      <b/>
      <sz val="11"/>
      <color theme="9"/>
      <name val="Arial"/>
      <family val="2"/>
    </font>
    <font>
      <sz val="10"/>
      <color theme="0" tint="-0.249977111117893"/>
      <name val="Arial"/>
      <family val="2"/>
    </font>
    <font>
      <sz val="10"/>
      <color theme="6" tint="-0.249977111117893"/>
      <name val="Arial"/>
      <family val="2"/>
    </font>
    <font>
      <vertAlign val="subscript"/>
      <sz val="10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sz val="22"/>
      <color theme="4" tint="-0.499984740745262"/>
      <name val="Arial"/>
      <family val="2"/>
    </font>
    <font>
      <sz val="22"/>
      <color theme="6" tint="-0.249977111117893"/>
      <name val="Arial"/>
      <family val="2"/>
    </font>
    <font>
      <sz val="22"/>
      <color theme="6"/>
      <name val="Arial"/>
      <family val="2"/>
    </font>
    <font>
      <sz val="10"/>
      <color theme="9"/>
      <name val="Arial"/>
      <family val="2"/>
    </font>
    <font>
      <b/>
      <sz val="11"/>
      <color theme="9"/>
      <name val="Arial"/>
      <family val="2"/>
    </font>
    <font>
      <sz val="12"/>
      <color theme="0"/>
      <name val="Arial"/>
      <family val="2"/>
    </font>
    <font>
      <sz val="26"/>
      <color theme="9"/>
      <name val="Arial"/>
      <family val="2"/>
    </font>
    <font>
      <sz val="11"/>
      <color theme="6" tint="-0.249977111117893"/>
      <name val="Arial"/>
      <family val="2"/>
    </font>
    <font>
      <sz val="24"/>
      <color theme="5"/>
      <name val="Arial"/>
      <family val="2"/>
    </font>
    <font>
      <sz val="11"/>
      <color theme="9"/>
      <name val="Arial"/>
      <family val="2"/>
    </font>
    <font>
      <sz val="11"/>
      <color rgb="FF800000"/>
      <name val="Arial"/>
      <family val="2"/>
    </font>
    <font>
      <vertAlign val="subscript"/>
      <sz val="11"/>
      <color rgb="FF800000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sz val="26"/>
      <color rgb="FFFF0000"/>
      <name val="Arial"/>
      <family val="2"/>
    </font>
    <font>
      <b/>
      <sz val="24"/>
      <color theme="1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b/>
      <sz val="12"/>
      <color theme="0"/>
      <name val="Arial"/>
      <family val="2"/>
    </font>
    <font>
      <sz val="22"/>
      <color theme="5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12"/>
      <color theme="1"/>
      <name val="Rockwel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6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9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rgb="FFFF67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5" fillId="2" borderId="0" xfId="0" applyFont="1" applyFill="1"/>
    <xf numFmtId="0" fontId="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11" fontId="13" fillId="4" borderId="11" xfId="461" applyNumberFormat="1" applyFont="1" applyBorder="1" applyAlignment="1">
      <alignment horizontal="center" vertical="center"/>
    </xf>
    <xf numFmtId="0" fontId="7" fillId="2" borderId="11" xfId="461" applyFont="1" applyFill="1" applyBorder="1" applyAlignment="1">
      <alignment horizontal="center" vertical="center"/>
    </xf>
    <xf numFmtId="11" fontId="51" fillId="5" borderId="11" xfId="462" applyNumberFormat="1" applyFont="1" applyBorder="1" applyAlignment="1">
      <alignment horizontal="center" vertical="center" wrapText="1"/>
    </xf>
    <xf numFmtId="0" fontId="7" fillId="17" borderId="11" xfId="462" applyFont="1" applyFill="1" applyBorder="1" applyAlignment="1">
      <alignment horizontal="center" vertical="center" wrapText="1"/>
    </xf>
    <xf numFmtId="0" fontId="53" fillId="16" borderId="11" xfId="783" applyFont="1" applyBorder="1" applyAlignment="1">
      <alignment horizontal="center" vertical="center" wrapText="1"/>
    </xf>
    <xf numFmtId="0" fontId="57" fillId="8" borderId="11" xfId="0" applyFont="1" applyFill="1" applyBorder="1" applyAlignment="1">
      <alignment horizontal="center" vertical="center" wrapText="1"/>
    </xf>
    <xf numFmtId="0" fontId="57" fillId="2" borderId="11" xfId="46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43" fillId="19" borderId="0" xfId="0" applyFont="1" applyFill="1" applyBorder="1" applyAlignment="1">
      <alignment vertical="center"/>
    </xf>
    <xf numFmtId="0" fontId="64" fillId="2" borderId="11" xfId="462" applyFont="1" applyFill="1" applyBorder="1" applyAlignment="1">
      <alignment horizontal="center" vertical="center" wrapText="1"/>
    </xf>
    <xf numFmtId="0" fontId="64" fillId="2" borderId="11" xfId="0" applyFont="1" applyFill="1" applyBorder="1" applyAlignment="1">
      <alignment horizontal="center" vertical="center"/>
    </xf>
    <xf numFmtId="0" fontId="15" fillId="19" borderId="0" xfId="0" applyFont="1" applyFill="1"/>
    <xf numFmtId="0" fontId="15" fillId="0" borderId="0" xfId="0" applyFont="1"/>
    <xf numFmtId="0" fontId="61" fillId="2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6" fillId="16" borderId="11" xfId="783" applyFont="1" applyBorder="1" applyAlignment="1">
      <alignment horizontal="center" vertical="center" wrapText="1"/>
    </xf>
    <xf numFmtId="0" fontId="64" fillId="2" borderId="11" xfId="0" applyFont="1" applyFill="1" applyBorder="1" applyAlignment="1">
      <alignment horizontal="center" vertical="center" wrapText="1"/>
    </xf>
    <xf numFmtId="0" fontId="57" fillId="17" borderId="11" xfId="462" applyFont="1" applyFill="1" applyBorder="1" applyAlignment="1">
      <alignment horizontal="center" vertical="center" wrapText="1"/>
    </xf>
    <xf numFmtId="11" fontId="7" fillId="8" borderId="11" xfId="0" applyNumberFormat="1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71" fillId="19" borderId="0" xfId="0" applyFont="1" applyFill="1" applyBorder="1" applyAlignment="1">
      <alignment horizontal="center" vertical="center" wrapText="1"/>
    </xf>
    <xf numFmtId="0" fontId="74" fillId="19" borderId="0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/>
    </xf>
    <xf numFmtId="0" fontId="76" fillId="2" borderId="43" xfId="0" applyFont="1" applyFill="1" applyBorder="1" applyAlignment="1">
      <alignment horizontal="center" vertical="center" wrapText="1"/>
    </xf>
    <xf numFmtId="0" fontId="73" fillId="2" borderId="0" xfId="0" applyFont="1" applyFill="1" applyAlignment="1">
      <alignment wrapText="1"/>
    </xf>
    <xf numFmtId="0" fontId="62" fillId="19" borderId="0" xfId="0" applyFont="1" applyFill="1" applyBorder="1" applyAlignment="1">
      <alignment horizontal="center" vertical="center" wrapText="1"/>
    </xf>
    <xf numFmtId="0" fontId="87" fillId="2" borderId="0" xfId="0" applyFont="1" applyFill="1" applyAlignment="1">
      <alignment wrapText="1"/>
    </xf>
    <xf numFmtId="0" fontId="86" fillId="2" borderId="0" xfId="0" applyFont="1" applyFill="1"/>
    <xf numFmtId="0" fontId="88" fillId="2" borderId="0" xfId="0" applyFont="1" applyFill="1"/>
    <xf numFmtId="0" fontId="29" fillId="2" borderId="0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2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1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3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42" fillId="12" borderId="0" xfId="0" applyFont="1" applyFill="1" applyAlignment="1" applyProtection="1">
      <alignment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8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8" fillId="13" borderId="26" xfId="636" applyFont="1" applyFill="1" applyBorder="1" applyAlignment="1" applyProtection="1">
      <alignment horizontal="center" vertical="center" wrapText="1"/>
      <protection locked="0"/>
    </xf>
    <xf numFmtId="0" fontId="38" fillId="22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3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1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1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42" fillId="15" borderId="0" xfId="0" applyFont="1" applyFill="1" applyAlignment="1" applyProtection="1">
      <alignment vertical="center"/>
      <protection locked="0"/>
    </xf>
    <xf numFmtId="0" fontId="37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5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40" fillId="2" borderId="8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3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1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7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60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3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1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6" fillId="2" borderId="0" xfId="659" applyNumberFormat="1" applyFont="1" applyFill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center" wrapText="1"/>
      <protection locked="0"/>
    </xf>
    <xf numFmtId="0" fontId="52" fillId="2" borderId="4" xfId="0" applyFont="1" applyFill="1" applyBorder="1" applyAlignment="1" applyProtection="1">
      <alignment horizontal="center" vertical="center" wrapText="1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1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0" fillId="0" borderId="0" xfId="0" applyProtection="1"/>
    <xf numFmtId="0" fontId="82" fillId="2" borderId="0" xfId="0" applyFont="1" applyFill="1" applyProtection="1"/>
    <xf numFmtId="0" fontId="31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30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81" fillId="2" borderId="0" xfId="0" applyFont="1" applyFill="1" applyProtection="1"/>
    <xf numFmtId="0" fontId="15" fillId="21" borderId="0" xfId="0" applyFont="1" applyFill="1" applyAlignment="1" applyProtection="1">
      <alignment wrapText="1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38" fillId="8" borderId="57" xfId="659" applyFont="1" applyFill="1" applyBorder="1" applyAlignment="1">
      <alignment horizontal="center" vertical="center" wrapText="1"/>
    </xf>
    <xf numFmtId="0" fontId="38" fillId="8" borderId="58" xfId="659" applyFont="1" applyFill="1" applyBorder="1" applyAlignment="1">
      <alignment horizontal="center" vertical="center" wrapText="1"/>
    </xf>
    <xf numFmtId="0" fontId="12" fillId="8" borderId="26" xfId="659" applyFont="1" applyFill="1" applyBorder="1" applyAlignment="1">
      <alignment horizontal="center" vertical="center" wrapText="1"/>
    </xf>
    <xf numFmtId="0" fontId="38" fillId="8" borderId="59" xfId="659" applyFont="1" applyFill="1" applyBorder="1" applyAlignment="1">
      <alignment horizontal="center" vertical="center" wrapText="1"/>
    </xf>
    <xf numFmtId="0" fontId="38" fillId="8" borderId="60" xfId="659" applyFont="1" applyFill="1" applyBorder="1" applyAlignment="1">
      <alignment horizontal="center" vertical="center" wrapText="1"/>
    </xf>
    <xf numFmtId="0" fontId="38" fillId="8" borderId="59" xfId="659" applyFont="1" applyFill="1" applyBorder="1" applyAlignment="1">
      <alignment horizontal="center" vertical="center"/>
    </xf>
    <xf numFmtId="0" fontId="38" fillId="2" borderId="26" xfId="659" applyFont="1" applyFill="1" applyBorder="1" applyAlignment="1">
      <alignment horizontal="center" vertical="center" wrapText="1"/>
    </xf>
    <xf numFmtId="2" fontId="70" fillId="2" borderId="3" xfId="0" applyNumberFormat="1" applyFont="1" applyFill="1" applyBorder="1" applyAlignment="1">
      <alignment horizontal="center" vertical="center"/>
    </xf>
    <xf numFmtId="0" fontId="7" fillId="2" borderId="3" xfId="462" applyNumberFormat="1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3" xfId="462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89" fillId="2" borderId="0" xfId="0" applyFont="1" applyFill="1" applyAlignment="1">
      <alignment vertical="center" wrapText="1"/>
    </xf>
    <xf numFmtId="0" fontId="91" fillId="7" borderId="26" xfId="0" applyFont="1" applyFill="1" applyBorder="1" applyAlignment="1" applyProtection="1">
      <alignment horizontal="center" vertical="center" wrapText="1"/>
      <protection locked="0"/>
    </xf>
    <xf numFmtId="0" fontId="93" fillId="2" borderId="0" xfId="0" applyFont="1" applyFill="1" applyProtection="1">
      <protection locked="0"/>
    </xf>
    <xf numFmtId="164" fontId="94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Protection="1">
      <protection locked="0"/>
    </xf>
    <xf numFmtId="0" fontId="97" fillId="2" borderId="0" xfId="0" applyFont="1" applyFill="1" applyProtection="1">
      <protection locked="0"/>
    </xf>
    <xf numFmtId="0" fontId="94" fillId="23" borderId="3" xfId="0" applyFont="1" applyFill="1" applyBorder="1" applyAlignment="1">
      <alignment horizontal="center"/>
    </xf>
    <xf numFmtId="0" fontId="94" fillId="9" borderId="3" xfId="0" applyFont="1" applyFill="1" applyBorder="1" applyAlignment="1">
      <alignment horizontal="center"/>
    </xf>
    <xf numFmtId="0" fontId="93" fillId="2" borderId="0" xfId="0" applyFont="1" applyFill="1" applyAlignment="1" applyProtection="1">
      <alignment horizontal="center"/>
      <protection locked="0"/>
    </xf>
    <xf numFmtId="0" fontId="97" fillId="0" borderId="0" xfId="0" applyFont="1" applyProtection="1">
      <protection locked="0"/>
    </xf>
    <xf numFmtId="0" fontId="97" fillId="2" borderId="0" xfId="0" applyFont="1" applyFill="1" applyProtection="1"/>
    <xf numFmtId="164" fontId="94" fillId="7" borderId="3" xfId="0" applyNumberFormat="1" applyFont="1" applyFill="1" applyBorder="1" applyAlignment="1" applyProtection="1">
      <alignment horizontal="center" vertical="center" wrapText="1"/>
    </xf>
    <xf numFmtId="11" fontId="94" fillId="7" borderId="3" xfId="0" applyNumberFormat="1" applyFont="1" applyFill="1" applyBorder="1" applyAlignment="1" applyProtection="1">
      <alignment horizontal="center" vertical="center" wrapText="1"/>
    </xf>
    <xf numFmtId="0" fontId="97" fillId="3" borderId="0" xfId="0" applyFont="1" applyFill="1" applyProtection="1"/>
    <xf numFmtId="0" fontId="93" fillId="2" borderId="0" xfId="0" applyFont="1" applyFill="1" applyAlignment="1" applyProtection="1">
      <alignment horizontal="center" vertical="center"/>
    </xf>
    <xf numFmtId="0" fontId="93" fillId="2" borderId="0" xfId="0" applyFont="1" applyFill="1" applyAlignment="1">
      <alignment horizontal="center" vertical="center"/>
    </xf>
    <xf numFmtId="0" fontId="84" fillId="2" borderId="0" xfId="0" applyFont="1" applyFill="1"/>
    <xf numFmtId="0" fontId="93" fillId="0" borderId="0" xfId="0" applyFont="1" applyAlignment="1">
      <alignment horizontal="center" vertical="center"/>
    </xf>
    <xf numFmtId="0" fontId="79" fillId="2" borderId="0" xfId="0" applyFont="1" applyFill="1" applyAlignment="1" applyProtection="1">
      <alignment horizontal="left"/>
    </xf>
    <xf numFmtId="0" fontId="80" fillId="2" borderId="0" xfId="0" applyFont="1" applyFill="1" applyAlignment="1" applyProtection="1">
      <alignment horizontal="left"/>
    </xf>
    <xf numFmtId="0" fontId="41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92" fillId="0" borderId="0" xfId="0" applyFont="1" applyAlignment="1" applyProtection="1">
      <alignment horizontal="left" vertical="center"/>
    </xf>
    <xf numFmtId="0" fontId="89" fillId="2" borderId="0" xfId="0" applyFont="1" applyFill="1" applyAlignment="1">
      <alignment horizontal="left" vertical="center" wrapText="1"/>
    </xf>
    <xf numFmtId="0" fontId="75" fillId="2" borderId="0" xfId="0" applyFont="1" applyFill="1" applyAlignment="1">
      <alignment horizontal="left" vertical="center"/>
    </xf>
    <xf numFmtId="0" fontId="98" fillId="0" borderId="9" xfId="0" applyFont="1" applyBorder="1" applyAlignment="1" applyProtection="1">
      <alignment horizontal="center" vertical="center" wrapText="1"/>
      <protection locked="0"/>
    </xf>
    <xf numFmtId="0" fontId="98" fillId="0" borderId="10" xfId="0" applyFont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left" vertical="center"/>
      <protection locked="0"/>
    </xf>
    <xf numFmtId="0" fontId="52" fillId="6" borderId="1" xfId="463" applyFont="1" applyAlignment="1" applyProtection="1">
      <alignment horizontal="center" vertical="center" wrapText="1"/>
      <protection locked="0"/>
    </xf>
    <xf numFmtId="0" fontId="96" fillId="8" borderId="2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94" fillId="7" borderId="3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98" fillId="0" borderId="9" xfId="0" applyFont="1" applyBorder="1" applyAlignment="1" applyProtection="1">
      <alignment horizontal="center" vertical="center" wrapText="1"/>
    </xf>
    <xf numFmtId="0" fontId="98" fillId="0" borderId="10" xfId="0" applyFont="1" applyBorder="1" applyAlignment="1" applyProtection="1">
      <alignment horizontal="center" vertical="center" wrapText="1"/>
    </xf>
    <xf numFmtId="0" fontId="42" fillId="15" borderId="0" xfId="0" applyFont="1" applyFill="1" applyAlignment="1" applyProtection="1">
      <alignment horizontal="center"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96" fillId="2" borderId="33" xfId="0" applyFont="1" applyFill="1" applyBorder="1" applyAlignment="1" applyProtection="1">
      <alignment horizontal="center" vertical="center" wrapText="1"/>
      <protection locked="0"/>
    </xf>
    <xf numFmtId="0" fontId="96" fillId="2" borderId="35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164" fontId="94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94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96" fillId="2" borderId="27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94" fillId="7" borderId="22" xfId="0" applyFont="1" applyFill="1" applyBorder="1" applyAlignment="1" applyProtection="1">
      <alignment horizontal="center" vertical="center"/>
      <protection locked="0"/>
    </xf>
    <xf numFmtId="0" fontId="94" fillId="7" borderId="23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7" fillId="15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99" fillId="3" borderId="9" xfId="0" applyFont="1" applyFill="1" applyBorder="1" applyAlignment="1" applyProtection="1">
      <alignment horizontal="center" vertical="center" wrapText="1"/>
    </xf>
    <xf numFmtId="0" fontId="99" fillId="3" borderId="10" xfId="0" applyFont="1" applyFill="1" applyBorder="1" applyAlignment="1" applyProtection="1">
      <alignment horizontal="center" vertical="center" wrapText="1"/>
    </xf>
    <xf numFmtId="0" fontId="52" fillId="6" borderId="17" xfId="463" applyFont="1" applyBorder="1" applyAlignment="1" applyProtection="1">
      <alignment horizontal="center" vertical="center" wrapText="1"/>
      <protection locked="0"/>
    </xf>
    <xf numFmtId="0" fontId="52" fillId="6" borderId="28" xfId="463" applyFont="1" applyBorder="1" applyAlignment="1" applyProtection="1">
      <alignment horizontal="center" vertical="center" wrapText="1"/>
      <protection locked="0"/>
    </xf>
    <xf numFmtId="0" fontId="52" fillId="6" borderId="18" xfId="463" applyFont="1" applyBorder="1" applyAlignment="1" applyProtection="1">
      <alignment horizontal="center" vertical="center" wrapText="1"/>
      <protection locked="0"/>
    </xf>
    <xf numFmtId="164" fontId="94" fillId="7" borderId="20" xfId="0" applyNumberFormat="1" applyFont="1" applyFill="1" applyBorder="1" applyAlignment="1" applyProtection="1">
      <alignment horizontal="center" vertical="center" wrapText="1"/>
    </xf>
    <xf numFmtId="164" fontId="94" fillId="7" borderId="21" xfId="0" applyNumberFormat="1" applyFont="1" applyFill="1" applyBorder="1" applyAlignment="1" applyProtection="1">
      <alignment horizontal="center" vertical="center" wrapText="1"/>
    </xf>
    <xf numFmtId="0" fontId="96" fillId="2" borderId="11" xfId="0" applyFont="1" applyFill="1" applyBorder="1" applyAlignment="1" applyProtection="1">
      <alignment horizontal="center" vertical="center" wrapText="1"/>
    </xf>
    <xf numFmtId="0" fontId="94" fillId="7" borderId="22" xfId="0" applyFont="1" applyFill="1" applyBorder="1" applyAlignment="1" applyProtection="1">
      <alignment horizontal="center" vertical="center"/>
    </xf>
    <xf numFmtId="0" fontId="94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42" fillId="12" borderId="0" xfId="0" applyFont="1" applyFill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94" fillId="7" borderId="22" xfId="0" applyNumberFormat="1" applyFont="1" applyFill="1" applyBorder="1" applyAlignment="1" applyProtection="1">
      <alignment horizontal="center" vertical="center"/>
    </xf>
    <xf numFmtId="11" fontId="94" fillId="7" borderId="23" xfId="0" applyNumberFormat="1" applyFont="1" applyFill="1" applyBorder="1" applyAlignment="1" applyProtection="1">
      <alignment horizontal="center" vertical="center"/>
    </xf>
    <xf numFmtId="11" fontId="94" fillId="7" borderId="3" xfId="0" applyNumberFormat="1" applyFont="1" applyFill="1" applyBorder="1" applyAlignment="1" applyProtection="1">
      <alignment horizontal="center" vertical="center" wrapText="1"/>
    </xf>
    <xf numFmtId="0" fontId="96" fillId="8" borderId="11" xfId="0" applyFont="1" applyFill="1" applyBorder="1" applyAlignment="1" applyProtection="1">
      <alignment horizontal="center" vertical="center" wrapText="1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99" fillId="2" borderId="9" xfId="0" applyFont="1" applyFill="1" applyBorder="1" applyAlignment="1" applyProtection="1">
      <alignment horizontal="center" vertical="center" wrapText="1"/>
      <protection locked="0"/>
    </xf>
    <xf numFmtId="0" fontId="99" fillId="2" borderId="10" xfId="0" applyFont="1" applyFill="1" applyBorder="1" applyAlignment="1" applyProtection="1">
      <alignment horizontal="center" vertical="center" wrapText="1"/>
      <protection locked="0"/>
    </xf>
    <xf numFmtId="164" fontId="94" fillId="7" borderId="3" xfId="0" applyNumberFormat="1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69" fillId="19" borderId="0" xfId="0" applyFont="1" applyFill="1" applyBorder="1" applyAlignment="1">
      <alignment horizontal="center" vertical="center"/>
    </xf>
    <xf numFmtId="0" fontId="72" fillId="18" borderId="0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30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30" fillId="2" borderId="0" xfId="0" applyFont="1" applyFill="1" applyAlignment="1">
      <alignment horizontal="left" wrapText="1"/>
    </xf>
    <xf numFmtId="0" fontId="29" fillId="8" borderId="46" xfId="0" applyFont="1" applyFill="1" applyBorder="1" applyAlignment="1">
      <alignment horizontal="center" vertical="center" wrapText="1"/>
    </xf>
    <xf numFmtId="0" fontId="29" fillId="8" borderId="47" xfId="0" applyFont="1" applyFill="1" applyBorder="1" applyAlignment="1">
      <alignment horizontal="center" vertical="center" wrapText="1"/>
    </xf>
    <xf numFmtId="0" fontId="29" fillId="8" borderId="55" xfId="0" applyFont="1" applyFill="1" applyBorder="1" applyAlignment="1">
      <alignment horizontal="center" vertical="center" wrapText="1"/>
    </xf>
    <xf numFmtId="0" fontId="77" fillId="10" borderId="54" xfId="0" applyFont="1" applyFill="1" applyBorder="1" applyAlignment="1">
      <alignment horizontal="center" vertical="center" wrapText="1"/>
    </xf>
    <xf numFmtId="0" fontId="77" fillId="10" borderId="0" xfId="0" applyFont="1" applyFill="1" applyBorder="1" applyAlignment="1">
      <alignment horizontal="center" vertical="center" wrapText="1"/>
    </xf>
    <xf numFmtId="0" fontId="77" fillId="10" borderId="56" xfId="0" applyFont="1" applyFill="1" applyBorder="1" applyAlignment="1">
      <alignment horizontal="center" vertical="center" wrapText="1"/>
    </xf>
    <xf numFmtId="164" fontId="94" fillId="7" borderId="3" xfId="0" applyNumberFormat="1" applyFont="1" applyFill="1" applyBorder="1" applyAlignment="1">
      <alignment horizontal="center" vertical="center" wrapText="1"/>
    </xf>
    <xf numFmtId="0" fontId="94" fillId="7" borderId="3" xfId="0" applyNumberFormat="1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center" vertical="center"/>
    </xf>
    <xf numFmtId="0" fontId="68" fillId="2" borderId="0" xfId="0" applyFont="1" applyFill="1" applyAlignment="1">
      <alignment horizontal="center" vertical="center"/>
    </xf>
    <xf numFmtId="0" fontId="94" fillId="7" borderId="3" xfId="0" applyFont="1" applyFill="1" applyBorder="1" applyAlignment="1">
      <alignment horizontal="center" vertical="center"/>
    </xf>
    <xf numFmtId="0" fontId="100" fillId="2" borderId="31" xfId="0" applyFont="1" applyFill="1" applyBorder="1" applyAlignment="1">
      <alignment horizontal="center" vertical="center" wrapText="1"/>
    </xf>
    <xf numFmtId="0" fontId="100" fillId="2" borderId="49" xfId="0" applyFont="1" applyFill="1" applyBorder="1" applyAlignment="1">
      <alignment horizontal="center" vertical="center" wrapText="1"/>
    </xf>
    <xf numFmtId="0" fontId="100" fillId="2" borderId="48" xfId="0" applyFont="1" applyFill="1" applyBorder="1" applyAlignment="1">
      <alignment horizontal="center" vertical="center" wrapText="1"/>
    </xf>
    <xf numFmtId="0" fontId="100" fillId="2" borderId="40" xfId="0" applyFont="1" applyFill="1" applyBorder="1" applyAlignment="1">
      <alignment horizontal="center" vertical="center" wrapText="1"/>
    </xf>
    <xf numFmtId="0" fontId="100" fillId="2" borderId="41" xfId="0" applyFont="1" applyFill="1" applyBorder="1" applyAlignment="1">
      <alignment horizontal="center" vertical="center" wrapText="1"/>
    </xf>
    <xf numFmtId="0" fontId="100" fillId="2" borderId="42" xfId="0" applyFont="1" applyFill="1" applyBorder="1" applyAlignment="1">
      <alignment horizontal="center" vertical="center" wrapText="1"/>
    </xf>
    <xf numFmtId="0" fontId="100" fillId="2" borderId="11" xfId="0" applyFont="1" applyFill="1" applyBorder="1" applyAlignment="1">
      <alignment horizontal="center" vertical="center" wrapText="1"/>
    </xf>
    <xf numFmtId="0" fontId="77" fillId="2" borderId="51" xfId="0" applyFont="1" applyFill="1" applyBorder="1" applyAlignment="1">
      <alignment horizontal="center" vertical="center" wrapText="1"/>
    </xf>
    <xf numFmtId="0" fontId="77" fillId="2" borderId="52" xfId="0" applyFont="1" applyFill="1" applyBorder="1" applyAlignment="1">
      <alignment horizontal="center" vertical="center" wrapText="1"/>
    </xf>
    <xf numFmtId="0" fontId="77" fillId="2" borderId="53" xfId="0" applyFont="1" applyFill="1" applyBorder="1" applyAlignment="1">
      <alignment horizontal="center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12</xdr:row>
      <xdr:rowOff>12700</xdr:rowOff>
    </xdr:from>
    <xdr:to>
      <xdr:col>2</xdr:col>
      <xdr:colOff>375570</xdr:colOff>
      <xdr:row>17</xdr:row>
      <xdr:rowOff>76200</xdr:rowOff>
    </xdr:to>
    <xdr:pic>
      <xdr:nvPicPr>
        <xdr:cNvPr id="2" name="Imagen 1" descr="giphy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5</xdr:col>
      <xdr:colOff>266700</xdr:colOff>
      <xdr:row>1</xdr:row>
      <xdr:rowOff>200024</xdr:rowOff>
    </xdr:from>
    <xdr:to>
      <xdr:col>7</xdr:col>
      <xdr:colOff>1338615</xdr:colOff>
      <xdr:row>7</xdr:row>
      <xdr:rowOff>141109</xdr:rowOff>
    </xdr:to>
    <xdr:grpSp>
      <xdr:nvGrpSpPr>
        <xdr:cNvPr id="3" name="Grupo 2"/>
        <xdr:cNvGrpSpPr/>
      </xdr:nvGrpSpPr>
      <xdr:grpSpPr>
        <a:xfrm>
          <a:off x="7848600" y="400049"/>
          <a:ext cx="2900715" cy="1284110"/>
          <a:chOff x="7848600" y="400049"/>
          <a:chExt cx="2900715" cy="1284110"/>
        </a:xfrm>
      </xdr:grpSpPr>
      <xdr:grpSp>
        <xdr:nvGrpSpPr>
          <xdr:cNvPr id="9" name="Agrupar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7848600" y="400049"/>
            <a:ext cx="2900715" cy="803986"/>
            <a:chOff x="0" y="0"/>
            <a:chExt cx="3044914" cy="610870"/>
          </a:xfrm>
        </xdr:grpSpPr>
        <xdr:pic>
          <xdr:nvPicPr>
            <xdr:cNvPr id="11" name="Imagen 10" descr="Macintosh HD:Users:Giselle:Desktop:1080px-UNITAR_logo.svg.png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44525" cy="61087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Imagen 11" descr="Macintosh HD:Users:Giselle:Desktop:global-environmental-facility.gif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8108" y="633"/>
              <a:ext cx="1106806" cy="6102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" name="Imagen 12" descr="Macintosh HD:Users:Giselle:Desktop:unep.png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7339" y="633"/>
              <a:ext cx="712470" cy="61023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15325" y="1285875"/>
            <a:ext cx="2085728" cy="39828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2"/>
  <sheetViews>
    <sheetView tabSelected="1" workbookViewId="0">
      <selection activeCell="G9" sqref="G9"/>
    </sheetView>
  </sheetViews>
  <sheetFormatPr baseColWidth="10" defaultColWidth="10.88671875" defaultRowHeight="15.75" x14ac:dyDescent="0.25"/>
  <cols>
    <col min="1" max="1" width="5.33203125" style="252" customWidth="1"/>
    <col min="2" max="3" width="10.88671875" style="252"/>
    <col min="4" max="4" width="13.6640625" style="251" customWidth="1"/>
    <col min="5" max="5" width="47.6640625" style="251" customWidth="1"/>
    <col min="6" max="7" width="10.6640625" style="162"/>
    <col min="8" max="8" width="55.5546875" style="162" customWidth="1"/>
    <col min="9" max="16384" width="10.88671875" style="252"/>
  </cols>
  <sheetData>
    <row r="1" spans="1:5" s="162" customFormat="1" x14ac:dyDescent="0.25">
      <c r="D1" s="251"/>
      <c r="E1" s="251"/>
    </row>
    <row r="2" spans="1:5" ht="15.95" customHeight="1" x14ac:dyDescent="0.25">
      <c r="A2" s="162"/>
      <c r="B2" s="305" t="s">
        <v>195</v>
      </c>
      <c r="C2" s="305"/>
      <c r="D2" s="305"/>
      <c r="E2" s="305"/>
    </row>
    <row r="3" spans="1:5" s="162" customFormat="1" ht="15.95" customHeight="1" x14ac:dyDescent="0.25">
      <c r="B3" s="305"/>
      <c r="C3" s="305"/>
      <c r="D3" s="305"/>
      <c r="E3" s="305"/>
    </row>
    <row r="4" spans="1:5" s="162" customFormat="1" ht="15.95" customHeight="1" x14ac:dyDescent="0.25">
      <c r="B4" s="306" t="s">
        <v>182</v>
      </c>
      <c r="C4" s="306"/>
      <c r="D4" s="306"/>
      <c r="E4" s="306"/>
    </row>
    <row r="5" spans="1:5" s="162" customFormat="1" ht="15.95" customHeight="1" x14ac:dyDescent="0.25">
      <c r="B5" s="306"/>
      <c r="C5" s="306"/>
      <c r="D5" s="306"/>
      <c r="E5" s="306"/>
    </row>
    <row r="6" spans="1:5" s="162" customFormat="1" ht="15.95" customHeight="1" x14ac:dyDescent="0.25">
      <c r="B6" s="306"/>
      <c r="C6" s="306"/>
      <c r="D6" s="306"/>
      <c r="E6" s="306"/>
    </row>
    <row r="7" spans="1:5" s="162" customFormat="1" ht="27" customHeight="1" x14ac:dyDescent="0.25">
      <c r="B7" s="306" t="s">
        <v>185</v>
      </c>
      <c r="C7" s="306"/>
      <c r="D7" s="306"/>
      <c r="E7" s="306"/>
    </row>
    <row r="8" spans="1:5" s="162" customFormat="1" ht="30.75" customHeight="1" x14ac:dyDescent="0.25">
      <c r="B8" s="306"/>
      <c r="C8" s="306"/>
      <c r="D8" s="306"/>
      <c r="E8" s="306"/>
    </row>
    <row r="9" spans="1:5" s="162" customFormat="1" x14ac:dyDescent="0.25">
      <c r="B9" s="280"/>
      <c r="C9" s="280"/>
      <c r="D9" s="280"/>
      <c r="E9" s="280"/>
    </row>
    <row r="10" spans="1:5" s="162" customFormat="1" x14ac:dyDescent="0.25">
      <c r="D10" s="301"/>
      <c r="E10" s="301"/>
    </row>
    <row r="11" spans="1:5" s="162" customFormat="1" x14ac:dyDescent="0.25">
      <c r="D11" s="302"/>
      <c r="E11" s="302"/>
    </row>
    <row r="12" spans="1:5" s="162" customFormat="1" ht="33" customHeight="1" x14ac:dyDescent="0.25">
      <c r="B12" s="253" t="s">
        <v>57</v>
      </c>
      <c r="D12" s="281" t="s">
        <v>64</v>
      </c>
      <c r="E12" s="281" t="s">
        <v>53</v>
      </c>
    </row>
    <row r="13" spans="1:5" s="162" customFormat="1" x14ac:dyDescent="0.25">
      <c r="D13" s="260" t="s">
        <v>18</v>
      </c>
      <c r="E13" s="261" t="s">
        <v>84</v>
      </c>
    </row>
    <row r="14" spans="1:5" s="162" customFormat="1" x14ac:dyDescent="0.25">
      <c r="D14" s="260" t="s">
        <v>19</v>
      </c>
      <c r="E14" s="262" t="s">
        <v>65</v>
      </c>
    </row>
    <row r="15" spans="1:5" s="162" customFormat="1" ht="30" x14ac:dyDescent="0.25">
      <c r="D15" s="260" t="s">
        <v>190</v>
      </c>
      <c r="E15" s="262" t="s">
        <v>186</v>
      </c>
    </row>
    <row r="16" spans="1:5" s="162" customFormat="1" ht="30.95" customHeight="1" x14ac:dyDescent="0.25">
      <c r="D16" s="260" t="s">
        <v>189</v>
      </c>
      <c r="E16" s="262" t="s">
        <v>187</v>
      </c>
    </row>
    <row r="17" spans="2:5" s="162" customFormat="1" x14ac:dyDescent="0.25">
      <c r="D17" s="260" t="s">
        <v>20</v>
      </c>
      <c r="E17" s="263" t="s">
        <v>188</v>
      </c>
    </row>
    <row r="18" spans="2:5" s="162" customFormat="1" x14ac:dyDescent="0.25">
      <c r="D18" s="251"/>
      <c r="E18" s="251"/>
    </row>
    <row r="19" spans="2:5" s="162" customFormat="1" x14ac:dyDescent="0.25">
      <c r="D19" s="303" t="s">
        <v>56</v>
      </c>
      <c r="E19" s="304"/>
    </row>
    <row r="20" spans="2:5" s="162" customFormat="1" x14ac:dyDescent="0.25">
      <c r="D20" s="304"/>
      <c r="E20" s="304"/>
    </row>
    <row r="21" spans="2:5" s="162" customFormat="1" ht="72.95" customHeight="1" x14ac:dyDescent="0.45">
      <c r="D21" s="254">
        <v>1</v>
      </c>
      <c r="E21" s="255" t="s">
        <v>191</v>
      </c>
    </row>
    <row r="22" spans="2:5" s="162" customFormat="1" ht="92.25" customHeight="1" x14ac:dyDescent="0.45">
      <c r="D22" s="254">
        <v>2</v>
      </c>
      <c r="E22" s="255" t="s">
        <v>192</v>
      </c>
    </row>
    <row r="23" spans="2:5" s="162" customFormat="1" ht="39.75" customHeight="1" x14ac:dyDescent="0.45">
      <c r="D23" s="256">
        <v>3</v>
      </c>
      <c r="E23" s="257" t="s">
        <v>193</v>
      </c>
    </row>
    <row r="24" spans="2:5" s="162" customFormat="1" x14ac:dyDescent="0.25">
      <c r="D24" s="251"/>
      <c r="E24" s="251"/>
    </row>
    <row r="25" spans="2:5" s="162" customFormat="1" ht="15" customHeight="1" x14ac:dyDescent="0.25">
      <c r="D25" s="251"/>
      <c r="E25" s="251"/>
    </row>
    <row r="26" spans="2:5" s="162" customFormat="1" ht="15" customHeight="1" x14ac:dyDescent="0.25">
      <c r="B26" s="300" t="s">
        <v>184</v>
      </c>
      <c r="C26" s="300"/>
      <c r="D26" s="300"/>
      <c r="E26" s="300"/>
    </row>
    <row r="27" spans="2:5" s="162" customFormat="1" ht="15" customHeight="1" x14ac:dyDescent="0.25">
      <c r="B27" s="300"/>
      <c r="C27" s="300"/>
      <c r="D27" s="300"/>
      <c r="E27" s="300"/>
    </row>
    <row r="28" spans="2:5" s="162" customFormat="1" ht="15" customHeight="1" x14ac:dyDescent="0.25">
      <c r="B28" s="300"/>
      <c r="C28" s="300"/>
      <c r="D28" s="300"/>
      <c r="E28" s="300"/>
    </row>
    <row r="29" spans="2:5" s="162" customFormat="1" x14ac:dyDescent="0.25">
      <c r="D29" s="298" t="s">
        <v>56</v>
      </c>
      <c r="E29" s="299"/>
    </row>
    <row r="30" spans="2:5" s="162" customFormat="1" x14ac:dyDescent="0.25">
      <c r="D30" s="299"/>
      <c r="E30" s="299"/>
    </row>
    <row r="31" spans="2:5" s="162" customFormat="1" ht="60.95" customHeight="1" x14ac:dyDescent="0.45">
      <c r="D31" s="258">
        <v>1</v>
      </c>
      <c r="E31" s="259" t="s">
        <v>174</v>
      </c>
    </row>
    <row r="32" spans="2:5" s="162" customFormat="1" ht="40.5" customHeight="1" x14ac:dyDescent="0.45">
      <c r="D32" s="256">
        <v>2</v>
      </c>
      <c r="E32" s="257" t="s">
        <v>193</v>
      </c>
    </row>
    <row r="33" spans="2:5" s="162" customFormat="1" ht="102.75" customHeight="1" x14ac:dyDescent="0.45">
      <c r="D33" s="256">
        <v>3</v>
      </c>
      <c r="E33" s="257" t="s">
        <v>194</v>
      </c>
    </row>
    <row r="34" spans="2:5" s="162" customFormat="1" x14ac:dyDescent="0.25">
      <c r="D34" s="251"/>
      <c r="E34" s="251"/>
    </row>
    <row r="35" spans="2:5" s="162" customFormat="1" x14ac:dyDescent="0.25">
      <c r="D35" s="251"/>
      <c r="E35" s="251"/>
    </row>
    <row r="36" spans="2:5" s="162" customFormat="1" x14ac:dyDescent="0.25">
      <c r="B36" s="264" t="s">
        <v>178</v>
      </c>
      <c r="C36" s="264" t="s">
        <v>181</v>
      </c>
      <c r="D36" s="264"/>
      <c r="E36" s="251"/>
    </row>
    <row r="37" spans="2:5" s="162" customFormat="1" x14ac:dyDescent="0.25">
      <c r="B37" s="264" t="s">
        <v>179</v>
      </c>
      <c r="C37" s="264" t="s">
        <v>180</v>
      </c>
      <c r="D37" s="264"/>
      <c r="E37" s="251"/>
    </row>
    <row r="38" spans="2:5" s="162" customFormat="1" x14ac:dyDescent="0.25">
      <c r="B38" s="251"/>
      <c r="C38" s="251"/>
      <c r="D38" s="251"/>
      <c r="E38" s="251"/>
    </row>
    <row r="39" spans="2:5" s="162" customFormat="1" x14ac:dyDescent="0.25">
      <c r="D39" s="251"/>
      <c r="E39" s="251"/>
    </row>
    <row r="40" spans="2:5" s="162" customFormat="1" x14ac:dyDescent="0.25">
      <c r="D40" s="251"/>
      <c r="E40" s="251"/>
    </row>
    <row r="41" spans="2:5" s="162" customFormat="1" x14ac:dyDescent="0.25">
      <c r="D41" s="251"/>
      <c r="E41" s="251"/>
    </row>
    <row r="42" spans="2:5" s="162" customFormat="1" x14ac:dyDescent="0.25">
      <c r="D42" s="251"/>
      <c r="E42" s="251"/>
    </row>
    <row r="43" spans="2:5" s="162" customFormat="1" x14ac:dyDescent="0.25">
      <c r="D43" s="251"/>
      <c r="E43" s="251"/>
    </row>
    <row r="44" spans="2:5" s="162" customFormat="1" x14ac:dyDescent="0.25">
      <c r="D44" s="251"/>
      <c r="E44" s="251"/>
    </row>
    <row r="45" spans="2:5" s="162" customFormat="1" x14ac:dyDescent="0.25">
      <c r="D45" s="251"/>
      <c r="E45" s="251"/>
    </row>
    <row r="46" spans="2:5" s="162" customFormat="1" x14ac:dyDescent="0.25">
      <c r="D46" s="251"/>
      <c r="E46" s="251"/>
    </row>
    <row r="47" spans="2:5" s="162" customFormat="1" x14ac:dyDescent="0.25">
      <c r="D47" s="251"/>
      <c r="E47" s="251"/>
    </row>
    <row r="48" spans="2:5" s="162" customFormat="1" x14ac:dyDescent="0.25">
      <c r="D48" s="251"/>
      <c r="E48" s="251"/>
    </row>
    <row r="49" spans="4:5" s="162" customFormat="1" x14ac:dyDescent="0.25">
      <c r="D49" s="251"/>
      <c r="E49" s="251"/>
    </row>
    <row r="50" spans="4:5" s="162" customFormat="1" x14ac:dyDescent="0.25">
      <c r="D50" s="251"/>
      <c r="E50" s="251"/>
    </row>
    <row r="51" spans="4:5" s="162" customFormat="1" x14ac:dyDescent="0.25">
      <c r="D51" s="251"/>
      <c r="E51" s="251"/>
    </row>
    <row r="52" spans="4:5" s="162" customFormat="1" x14ac:dyDescent="0.25">
      <c r="D52" s="251"/>
      <c r="E52" s="251"/>
    </row>
    <row r="53" spans="4:5" s="162" customFormat="1" x14ac:dyDescent="0.25">
      <c r="D53" s="251"/>
      <c r="E53" s="251"/>
    </row>
    <row r="54" spans="4:5" s="162" customFormat="1" x14ac:dyDescent="0.25">
      <c r="D54" s="251"/>
      <c r="E54" s="251"/>
    </row>
    <row r="55" spans="4:5" s="162" customFormat="1" x14ac:dyDescent="0.25">
      <c r="D55" s="251"/>
      <c r="E55" s="251"/>
    </row>
    <row r="56" spans="4:5" s="162" customFormat="1" x14ac:dyDescent="0.25">
      <c r="D56" s="251"/>
      <c r="E56" s="251"/>
    </row>
    <row r="57" spans="4:5" s="162" customFormat="1" x14ac:dyDescent="0.25">
      <c r="D57" s="251"/>
      <c r="E57" s="251"/>
    </row>
    <row r="58" spans="4:5" s="162" customFormat="1" x14ac:dyDescent="0.25">
      <c r="D58" s="251"/>
      <c r="E58" s="251"/>
    </row>
    <row r="59" spans="4:5" s="162" customFormat="1" x14ac:dyDescent="0.25">
      <c r="D59" s="251"/>
      <c r="E59" s="251"/>
    </row>
    <row r="60" spans="4:5" s="162" customFormat="1" x14ac:dyDescent="0.25">
      <c r="D60" s="251"/>
      <c r="E60" s="251"/>
    </row>
    <row r="61" spans="4:5" s="162" customFormat="1" x14ac:dyDescent="0.25">
      <c r="D61" s="251"/>
      <c r="E61" s="251"/>
    </row>
    <row r="62" spans="4:5" s="162" customFormat="1" x14ac:dyDescent="0.25">
      <c r="D62" s="251"/>
      <c r="E62" s="251"/>
    </row>
  </sheetData>
  <sheetProtection formatCells="0" formatColumns="0" formatRows="0" insertColumns="0" insertRows="0" insertHyperlinks="0" deleteColumns="0" deleteRows="0" sort="0" autoFilter="0" pivotTables="0"/>
  <mergeCells count="7">
    <mergeCell ref="D29:E30"/>
    <mergeCell ref="B26:E28"/>
    <mergeCell ref="D10:E11"/>
    <mergeCell ref="D19:E20"/>
    <mergeCell ref="B2:E3"/>
    <mergeCell ref="B4:E6"/>
    <mergeCell ref="B7:E8"/>
  </mergeCells>
  <hyperlinks>
    <hyperlink ref="D13" location="'Combustibles sólidos'!A1" display="Sólido"/>
    <hyperlink ref="D14" location="'Combustibles gaseosos'!A1" display="Gaseoso"/>
    <hyperlink ref="D15" location="'Combustibles pesados'!A1" display="Líquidos Pesados"/>
    <hyperlink ref="D16" location="'Combustibles líquidos ligeros'!A1" display="Líquidos Ligeros"/>
    <hyperlink ref="D17" location="Biomasa!A1" display="Biomasa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7" sqref="B7"/>
    </sheetView>
  </sheetViews>
  <sheetFormatPr baseColWidth="10" defaultColWidth="10.6640625" defaultRowHeight="15.75" x14ac:dyDescent="0.25"/>
  <cols>
    <col min="1" max="2" width="10.6640625" style="1"/>
    <col min="3" max="3" width="13.33203125" style="1" customWidth="1"/>
    <col min="4" max="4" width="12.88671875" style="1" customWidth="1"/>
    <col min="5" max="16384" width="10.6640625" style="1"/>
  </cols>
  <sheetData>
    <row r="2" spans="2:5" ht="15" customHeight="1" x14ac:dyDescent="0.25">
      <c r="B2" s="307" t="s">
        <v>175</v>
      </c>
      <c r="C2" s="307"/>
      <c r="D2" s="307"/>
    </row>
    <row r="3" spans="2:5" ht="15" customHeight="1" x14ac:dyDescent="0.25">
      <c r="B3" s="307"/>
      <c r="C3" s="307"/>
      <c r="D3" s="307"/>
    </row>
    <row r="4" spans="2:5" ht="15" customHeight="1" x14ac:dyDescent="0.25">
      <c r="B4" s="307"/>
      <c r="C4" s="307"/>
      <c r="D4" s="307"/>
    </row>
    <row r="5" spans="2:5" ht="15" customHeight="1" x14ac:dyDescent="0.25">
      <c r="B5" s="307"/>
      <c r="C5" s="307"/>
      <c r="D5" s="307"/>
    </row>
    <row r="6" spans="2:5" ht="37.700000000000003" customHeight="1" x14ac:dyDescent="0.25">
      <c r="D6" s="44" t="s">
        <v>125</v>
      </c>
    </row>
    <row r="7" spans="2:5" x14ac:dyDescent="0.25">
      <c r="B7" s="286" t="s">
        <v>197</v>
      </c>
      <c r="C7" s="287" t="s">
        <v>176</v>
      </c>
      <c r="D7" s="286" t="s">
        <v>177</v>
      </c>
      <c r="E7" s="287" t="s">
        <v>183</v>
      </c>
    </row>
    <row r="8" spans="2:5" x14ac:dyDescent="0.25">
      <c r="B8" s="277" t="s">
        <v>21</v>
      </c>
      <c r="C8" s="275">
        <f>+'Combustibles sólidos'!D16+'Combustibles gaseosos'!D17+'Combustibles gaseosos'!E17+'Combustibles pesados'!D17+'Combustibles pesados'!E17+'Combustibles líquidos ligeros'!D17+'Combustibles líquidos ligeros'!E17+Biomasa!D17+Biomasa!E17</f>
        <v>0</v>
      </c>
      <c r="D8" s="275">
        <f>+SUM('Fundición de hierro y acero'!E36:N36)</f>
        <v>0</v>
      </c>
      <c r="E8" s="279">
        <f>C8+D8</f>
        <v>0</v>
      </c>
    </row>
    <row r="9" spans="2:5" ht="16.5" x14ac:dyDescent="0.3">
      <c r="B9" s="276" t="s">
        <v>42</v>
      </c>
      <c r="C9" s="275">
        <f>+'Combustibles sólidos'!D17+'Combustibles gaseosos'!D18+'Combustibles gaseosos'!E18+'Combustibles pesados'!D18+'Combustibles pesados'!E18+'Combustibles líquidos ligeros'!D18+'Combustibles líquidos ligeros'!E18+Biomasa!D18+Biomasa!E18</f>
        <v>0</v>
      </c>
      <c r="D9" s="275">
        <f>+SUM('Fundición de hierro y acero'!E37:N37)</f>
        <v>0</v>
      </c>
      <c r="E9" s="279">
        <f t="shared" ref="E9:E31" si="0">C9+D9</f>
        <v>0</v>
      </c>
    </row>
    <row r="10" spans="2:5" ht="16.5" x14ac:dyDescent="0.3">
      <c r="B10" s="276" t="s">
        <v>43</v>
      </c>
      <c r="C10" s="275">
        <f>+'Combustibles sólidos'!D18+'Combustibles gaseosos'!D19+'Combustibles gaseosos'!E19+'Combustibles pesados'!D19+'Combustibles pesados'!E19+'Combustibles líquidos ligeros'!D19+'Combustibles líquidos ligeros'!E19+Biomasa!D19+Biomasa!E19</f>
        <v>0</v>
      </c>
      <c r="D10" s="275">
        <f>+SUM('Fundición de hierro y acero'!E38:N38)</f>
        <v>0</v>
      </c>
      <c r="E10" s="279">
        <f t="shared" si="0"/>
        <v>0</v>
      </c>
    </row>
    <row r="11" spans="2:5" x14ac:dyDescent="0.25">
      <c r="B11" s="277" t="s">
        <v>22</v>
      </c>
      <c r="C11" s="275">
        <f>+'Combustibles gaseosos'!D20+'Combustibles gaseosos'!E20+'Combustibles pesados'!D20+'Combustibles pesados'!E20+'Combustibles líquidos ligeros'!D20+'Combustibles líquidos ligeros'!E20+Biomasa!D20+Biomasa!E20</f>
        <v>0</v>
      </c>
      <c r="D11" s="275">
        <f>+SUM('Fundición de hierro y acero'!E39:N39)</f>
        <v>0</v>
      </c>
      <c r="E11" s="279">
        <f t="shared" si="0"/>
        <v>0</v>
      </c>
    </row>
    <row r="12" spans="2:5" x14ac:dyDescent="0.25">
      <c r="B12" s="276" t="s">
        <v>1</v>
      </c>
      <c r="C12" s="275">
        <f>+'Combustibles sólidos'!D20+'Combustibles gaseosos'!D21+'Combustibles gaseosos'!E21+'Combustibles pesados'!D21+'Combustibles pesados'!E21+'Combustibles líquidos ligeros'!D21+'Combustibles líquidos ligeros'!E21+Biomasa!D21+Biomasa!E21</f>
        <v>0</v>
      </c>
      <c r="D12" s="275">
        <f>+SUM('Fundición de hierro y acero'!E40:N40)</f>
        <v>0</v>
      </c>
      <c r="E12" s="279">
        <f t="shared" si="0"/>
        <v>0</v>
      </c>
    </row>
    <row r="13" spans="2:5" ht="16.5" x14ac:dyDescent="0.3">
      <c r="B13" s="277" t="s">
        <v>44</v>
      </c>
      <c r="C13" s="275">
        <f>+'Combustibles gaseosos'!E22+'Combustibles pesados'!E22+'Combustibles líquidos ligeros'!E22+Biomasa!D22+Biomasa!E22</f>
        <v>0</v>
      </c>
      <c r="D13" s="275">
        <f>+SUM('Fundición de hierro y acero'!E41:N41)</f>
        <v>0</v>
      </c>
      <c r="E13" s="279">
        <f t="shared" si="0"/>
        <v>0</v>
      </c>
    </row>
    <row r="14" spans="2:5" x14ac:dyDescent="0.25">
      <c r="B14" s="276" t="s">
        <v>3</v>
      </c>
      <c r="C14" s="275">
        <f>+'Combustibles gaseosos'!E22+'Combustibles pesados'!E22+'Combustibles líquidos ligeros'!E22+Biomasa!D22+Biomasa!E22</f>
        <v>0</v>
      </c>
      <c r="D14" s="275">
        <f>+SUM('Fundición de hierro y acero'!E42:N42)</f>
        <v>0</v>
      </c>
      <c r="E14" s="279">
        <f t="shared" si="0"/>
        <v>0</v>
      </c>
    </row>
    <row r="15" spans="2:5" x14ac:dyDescent="0.25">
      <c r="B15" s="276" t="s">
        <v>6</v>
      </c>
      <c r="C15" s="275">
        <f>+'Combustibles sólidos'!D23+'Combustibles gaseosos'!D24+'Combustibles gaseosos'!E24+'Combustibles pesados'!D24+'Combustibles pesados'!E24+'Combustibles líquidos ligeros'!D24+'Combustibles líquidos ligeros'!E24+Biomasa!D24+Biomasa!E24</f>
        <v>0</v>
      </c>
      <c r="D15" s="275">
        <f>+SUM('Fundición de hierro y acero'!E43:N43)</f>
        <v>0</v>
      </c>
      <c r="E15" s="279">
        <f t="shared" si="0"/>
        <v>0</v>
      </c>
    </row>
    <row r="16" spans="2:5" ht="16.5" x14ac:dyDescent="0.3">
      <c r="B16" s="277" t="s">
        <v>45</v>
      </c>
      <c r="C16" s="275">
        <f>+'Combustibles líquidos ligeros'!E25</f>
        <v>0</v>
      </c>
      <c r="D16" s="275">
        <f>+SUM('Fundición de hierro y acero'!E44:N44)</f>
        <v>0</v>
      </c>
      <c r="E16" s="279">
        <f t="shared" si="0"/>
        <v>0</v>
      </c>
    </row>
    <row r="17" spans="2:5" ht="16.5" x14ac:dyDescent="0.3">
      <c r="B17" s="277" t="s">
        <v>46</v>
      </c>
      <c r="C17" s="275">
        <f>+'Combustibles líquidos ligeros'!E26</f>
        <v>0</v>
      </c>
      <c r="D17" s="275">
        <f>+SUM('Fundición de hierro y acero'!E45:N45)</f>
        <v>0</v>
      </c>
      <c r="E17" s="279">
        <f t="shared" si="0"/>
        <v>0</v>
      </c>
    </row>
    <row r="18" spans="2:5" ht="16.5" x14ac:dyDescent="0.3">
      <c r="B18" s="277" t="s">
        <v>47</v>
      </c>
      <c r="C18" s="275">
        <f>+'Combustibles líquidos ligeros'!E27</f>
        <v>0</v>
      </c>
      <c r="D18" s="275">
        <f>+SUM('Fundición de hierro y acero'!E46:N46)</f>
        <v>0</v>
      </c>
      <c r="E18" s="279">
        <f t="shared" si="0"/>
        <v>0</v>
      </c>
    </row>
    <row r="19" spans="2:5" x14ac:dyDescent="0.25">
      <c r="B19" s="276" t="s">
        <v>4</v>
      </c>
      <c r="C19" s="275">
        <f>+'Combustibles sólidos'!D27+'Combustibles gaseosos'!D28+'Combustibles gaseosos'!E28+'Combustibles pesados'!D28+'Combustibles pesados'!E28+'Combustibles líquidos ligeros'!D28+'Combustibles líquidos ligeros'!E28+Biomasa!D28+Biomasa!E28</f>
        <v>0</v>
      </c>
      <c r="D19" s="275">
        <f>+SUM('Fundición de hierro y acero'!E47:N47)</f>
        <v>0</v>
      </c>
      <c r="E19" s="279">
        <f t="shared" si="0"/>
        <v>0</v>
      </c>
    </row>
    <row r="20" spans="2:5" x14ac:dyDescent="0.25">
      <c r="B20" s="276" t="s">
        <v>7</v>
      </c>
      <c r="C20" s="275">
        <f>+'Combustibles sólidos'!D28+'Combustibles gaseosos'!D29+'Combustibles gaseosos'!E29+'Combustibles pesados'!D29+'Combustibles pesados'!E29+'Combustibles líquidos ligeros'!D29+'Combustibles líquidos ligeros'!E29+Biomasa!D29+Biomasa!E29</f>
        <v>0</v>
      </c>
      <c r="D20" s="275">
        <f>+SUM('Fundición de hierro y acero'!E48:N48)</f>
        <v>0</v>
      </c>
      <c r="E20" s="279">
        <f t="shared" si="0"/>
        <v>0</v>
      </c>
    </row>
    <row r="21" spans="2:5" x14ac:dyDescent="0.25">
      <c r="B21" s="276" t="s">
        <v>8</v>
      </c>
      <c r="C21" s="275">
        <f>+'Combustibles sólidos'!D29+'Combustibles gaseosos'!D30+'Combustibles pesados'!D30+'Combustibles líquidos ligeros'!D30+'Combustibles líquidos ligeros'!E30+Biomasa!D30+Biomasa!E30</f>
        <v>0</v>
      </c>
      <c r="D21" s="275">
        <f>+SUM('Fundición de hierro y acero'!E49:N49)</f>
        <v>0</v>
      </c>
      <c r="E21" s="279">
        <f t="shared" si="0"/>
        <v>0</v>
      </c>
    </row>
    <row r="22" spans="2:5" x14ac:dyDescent="0.25">
      <c r="B22" s="276" t="s">
        <v>2</v>
      </c>
      <c r="C22" s="275">
        <f>+'Combustibles sólidos'!D30+'Combustibles gaseosos'!D31+'Combustibles gaseosos'!E31+'Combustibles pesados'!D31+'Combustibles pesados'!E31+'Combustibles líquidos ligeros'!D31+'Combustibles líquidos ligeros'!E31+Biomasa!D31+Biomasa!E31</f>
        <v>0</v>
      </c>
      <c r="D22" s="275">
        <f>+SUM('Fundición de hierro y acero'!E50:N50)</f>
        <v>0</v>
      </c>
      <c r="E22" s="279">
        <f t="shared" si="0"/>
        <v>0</v>
      </c>
    </row>
    <row r="23" spans="2:5" ht="16.5" x14ac:dyDescent="0.3">
      <c r="B23" s="278" t="s">
        <v>39</v>
      </c>
      <c r="C23" s="275">
        <f>+'Combustibles sólidos'!D31+'Combustibles gaseosos'!D32+'Combustibles gaseosos'!E32+'Combustibles pesados'!D32+'Combustibles pesados'!E32+'Combustibles líquidos ligeros'!D32+'Combustibles líquidos ligeros'!E32+Biomasa!D32+Biomasa!E32</f>
        <v>0</v>
      </c>
      <c r="D23" s="275">
        <f>+SUM('Fundición de hierro y acero'!E51:N51)</f>
        <v>0</v>
      </c>
      <c r="E23" s="279">
        <f t="shared" si="0"/>
        <v>0</v>
      </c>
    </row>
    <row r="24" spans="2:5" x14ac:dyDescent="0.25">
      <c r="B24" s="276" t="s">
        <v>0</v>
      </c>
      <c r="C24" s="275">
        <f>+'Combustibles sólidos'!D32+'Combustibles gaseosos'!D33+'Combustibles gaseosos'!E33+'Combustibles pesados'!D33+'Combustibles pesados'!E33+'Combustibles líquidos ligeros'!D33+'Combustibles líquidos ligeros'!E33+Biomasa!D33+Biomasa!E33</f>
        <v>0</v>
      </c>
      <c r="D24" s="275">
        <f>+SUM('Fundición de hierro y acero'!E52:N52)</f>
        <v>0</v>
      </c>
      <c r="E24" s="279">
        <f t="shared" si="0"/>
        <v>0</v>
      </c>
    </row>
    <row r="25" spans="2:5" ht="16.5" x14ac:dyDescent="0.3">
      <c r="B25" s="278" t="s">
        <v>40</v>
      </c>
      <c r="C25" s="275">
        <f>+'Combustibles sólidos'!D33+'Combustibles gaseosos'!D34+'Combustibles gaseosos'!E34+'Combustibles pesados'!D34+'Combustibles pesados'!E34+'Combustibles líquidos ligeros'!D34+'Combustibles líquidos ligeros'!E34+Biomasa!D34+Biomasa!E34</f>
        <v>0</v>
      </c>
      <c r="D25" s="275">
        <f>+SUM('Fundición de hierro y acero'!E53:N53)</f>
        <v>0</v>
      </c>
      <c r="E25" s="279">
        <f t="shared" si="0"/>
        <v>0</v>
      </c>
    </row>
    <row r="26" spans="2:5" ht="16.5" x14ac:dyDescent="0.3">
      <c r="B26" s="278" t="s">
        <v>41</v>
      </c>
      <c r="C26" s="275">
        <f>+'Combustibles sólidos'!D34+'Combustibles gaseosos'!D35+'Combustibles gaseosos'!E35+'Combustibles pesados'!D35+'Combustibles pesados'!E35+'Combustibles líquidos ligeros'!D35+'Combustibles líquidos ligeros'!E35+Biomasa!D35+Biomasa!E35</f>
        <v>0</v>
      </c>
      <c r="D26" s="275">
        <f>+SUM('Fundición de hierro y acero'!E54:N54)</f>
        <v>0</v>
      </c>
      <c r="E26" s="279">
        <f t="shared" si="0"/>
        <v>0</v>
      </c>
    </row>
    <row r="27" spans="2:5" x14ac:dyDescent="0.25">
      <c r="B27" s="276" t="s">
        <v>23</v>
      </c>
      <c r="C27" s="275">
        <f>+'Combustibles sólidos'!D35+'Combustibles gaseosos'!D36+'Combustibles gaseosos'!E36+'Combustibles pesados'!D36+'Combustibles pesados'!E36+'Combustibles líquidos ligeros'!D36+Biomasa!D36</f>
        <v>0</v>
      </c>
      <c r="D27" s="275">
        <f>+SUM('Fundición de hierro y acero'!E55:N55)</f>
        <v>0</v>
      </c>
      <c r="E27" s="279">
        <f t="shared" si="0"/>
        <v>0</v>
      </c>
    </row>
    <row r="28" spans="2:5" x14ac:dyDescent="0.25">
      <c r="B28" s="276" t="s">
        <v>5</v>
      </c>
      <c r="C28" s="275">
        <f>+'Combustibles sólidos'!D36+'Combustibles gaseosos'!D37+'Combustibles gaseosos'!E37+'Combustibles pesados'!D37+'Combustibles pesados'!E37+'Combustibles líquidos ligeros'!D37+'Combustibles líquidos ligeros'!E37+Biomasa!D37+Biomasa!E37</f>
        <v>0</v>
      </c>
      <c r="D28" s="275">
        <f>+SUM('Fundición de hierro y acero'!E56:N56)</f>
        <v>0</v>
      </c>
      <c r="E28" s="279">
        <f t="shared" si="0"/>
        <v>0</v>
      </c>
    </row>
    <row r="29" spans="2:5" x14ac:dyDescent="0.25">
      <c r="B29" s="276" t="s">
        <v>11</v>
      </c>
      <c r="C29" s="275">
        <f>+'Combustibles sólidos'!D37+'Combustibles líquidos ligeros'!D38+Biomasa!D38+Biomasa!E38</f>
        <v>0</v>
      </c>
      <c r="D29" s="275">
        <f>+SUM('Fundición de hierro y acero'!E57:N57)</f>
        <v>0</v>
      </c>
      <c r="E29" s="279">
        <f t="shared" si="0"/>
        <v>0</v>
      </c>
    </row>
    <row r="30" spans="2:5" x14ac:dyDescent="0.25">
      <c r="B30" s="276" t="s">
        <v>10</v>
      </c>
      <c r="C30" s="275">
        <f>+'Combustibles sólidos'!D38+'Combustibles gaseosos'!D39+'Combustibles gaseosos'!E39+'Combustibles pesados'!D39+'Combustibles pesados'!E39+'Combustibles líquidos ligeros'!D39+Biomasa!D39</f>
        <v>0</v>
      </c>
      <c r="D30" s="275">
        <f>+SUM('Fundición de hierro y acero'!E58:N58)</f>
        <v>0</v>
      </c>
      <c r="E30" s="279">
        <f t="shared" si="0"/>
        <v>0</v>
      </c>
    </row>
    <row r="31" spans="2:5" x14ac:dyDescent="0.25">
      <c r="B31" s="276" t="s">
        <v>9</v>
      </c>
      <c r="C31" s="275">
        <f>+'Combustibles sólidos'!D39+Biomasa!D40</f>
        <v>0</v>
      </c>
      <c r="D31" s="275">
        <f>+SUM('Fundición de hierro y acero'!E59:N59)</f>
        <v>0</v>
      </c>
      <c r="E31" s="279">
        <f t="shared" si="0"/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D5"/>
  </mergeCells>
  <pageMargins left="0.7" right="0.7" top="0.75" bottom="0.75" header="0.3" footer="0.3"/>
  <pageSetup orientation="portrait" horizontalDpi="300" verticalDpi="300" r:id="rId1"/>
  <ignoredErrors>
    <ignoredError sqref="D8:D3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2"/>
  <sheetViews>
    <sheetView showGridLines="0" zoomScaleNormal="100" workbookViewId="0">
      <selection activeCell="N9" sqref="N9"/>
    </sheetView>
  </sheetViews>
  <sheetFormatPr baseColWidth="10" defaultColWidth="10.88671875" defaultRowHeight="15.75" x14ac:dyDescent="0.25"/>
  <cols>
    <col min="1" max="2" width="4" style="45" customWidth="1"/>
    <col min="3" max="3" width="12.109375" style="46" customWidth="1"/>
    <col min="4" max="4" width="14" style="47" customWidth="1"/>
    <col min="5" max="5" width="15.44140625" style="47" customWidth="1"/>
    <col min="6" max="8" width="12.109375" style="47" customWidth="1"/>
    <col min="9" max="9" width="10.88671875" style="47" customWidth="1"/>
    <col min="10" max="10" width="12.109375" style="47" customWidth="1"/>
    <col min="11" max="11" width="12.109375" style="48" customWidth="1"/>
    <col min="12" max="13" width="4" style="49" customWidth="1"/>
    <col min="14" max="14" width="12.109375" style="50" customWidth="1"/>
    <col min="15" max="15" width="6" style="49" customWidth="1"/>
    <col min="16" max="54" width="10.6640625" style="52" customWidth="1"/>
    <col min="55" max="16384" width="10.88671875" style="53"/>
  </cols>
  <sheetData>
    <row r="1" spans="1:15" ht="20.100000000000001" customHeight="1" x14ac:dyDescent="0.25"/>
    <row r="2" spans="1:15" ht="20.100000000000001" customHeight="1" x14ac:dyDescent="0.25">
      <c r="A2" s="313" t="s">
        <v>71</v>
      </c>
      <c r="B2" s="313"/>
      <c r="C2" s="313"/>
      <c r="D2" s="313"/>
      <c r="E2" s="313"/>
      <c r="F2" s="54"/>
      <c r="G2" s="54"/>
      <c r="H2" s="54"/>
      <c r="I2" s="54"/>
    </row>
    <row r="3" spans="1:15" ht="20.100000000000001" customHeight="1" x14ac:dyDescent="0.25">
      <c r="A3" s="313"/>
      <c r="B3" s="313"/>
      <c r="C3" s="313"/>
      <c r="D3" s="313"/>
      <c r="E3" s="313"/>
      <c r="F3" s="54"/>
      <c r="G3" s="54"/>
      <c r="H3" s="54"/>
    </row>
    <row r="4" spans="1:15" ht="20.100000000000001" customHeight="1" x14ac:dyDescent="0.25">
      <c r="A4" s="55"/>
      <c r="B4" s="55"/>
      <c r="C4" s="55"/>
      <c r="D4" s="55"/>
      <c r="E4" s="55"/>
      <c r="F4" s="54"/>
      <c r="G4" s="54"/>
      <c r="H4" s="54"/>
    </row>
    <row r="5" spans="1:15" ht="20.100000000000001" customHeight="1" x14ac:dyDescent="0.25">
      <c r="B5" s="310" t="s">
        <v>196</v>
      </c>
      <c r="C5" s="310"/>
      <c r="D5" s="310"/>
      <c r="E5" s="310"/>
      <c r="F5" s="310"/>
      <c r="G5" s="310"/>
      <c r="H5" s="310"/>
      <c r="I5" s="310" t="s">
        <v>59</v>
      </c>
      <c r="J5" s="310"/>
      <c r="K5" s="310"/>
      <c r="L5" s="56"/>
      <c r="N5" s="57" t="s">
        <v>56</v>
      </c>
      <c r="O5" s="51"/>
    </row>
    <row r="6" spans="1:15" ht="20.100000000000001" customHeight="1" x14ac:dyDescent="0.25"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56"/>
      <c r="N6" s="58" t="s">
        <v>74</v>
      </c>
      <c r="O6" s="51"/>
    </row>
    <row r="7" spans="1:15" s="52" customFormat="1" ht="20.100000000000001" customHeight="1" x14ac:dyDescent="0.25">
      <c r="A7" s="51"/>
      <c r="B7" s="59"/>
      <c r="C7" s="314" t="s">
        <v>29</v>
      </c>
      <c r="D7" s="314"/>
      <c r="E7" s="314"/>
      <c r="F7" s="314"/>
      <c r="G7" s="314"/>
      <c r="H7" s="315"/>
      <c r="I7" s="59"/>
      <c r="J7" s="308" t="s">
        <v>13</v>
      </c>
      <c r="K7" s="308" t="s">
        <v>73</v>
      </c>
      <c r="L7" s="59"/>
      <c r="M7" s="51"/>
      <c r="N7" s="58" t="s">
        <v>190</v>
      </c>
      <c r="O7" s="51"/>
    </row>
    <row r="8" spans="1:15" s="52" customFormat="1" ht="20.100000000000001" customHeight="1" x14ac:dyDescent="0.25">
      <c r="A8" s="51"/>
      <c r="B8" s="59"/>
      <c r="C8" s="60" t="s">
        <v>13</v>
      </c>
      <c r="D8" s="61" t="s">
        <v>84</v>
      </c>
      <c r="E8" s="311"/>
      <c r="F8" s="311"/>
      <c r="G8" s="311"/>
      <c r="H8" s="62" t="s">
        <v>50</v>
      </c>
      <c r="I8" s="59"/>
      <c r="J8" s="309"/>
      <c r="K8" s="309"/>
      <c r="L8" s="59"/>
      <c r="M8" s="51"/>
      <c r="N8" s="58" t="s">
        <v>189</v>
      </c>
      <c r="O8" s="51"/>
    </row>
    <row r="9" spans="1:15" s="52" customFormat="1" ht="20.100000000000001" customHeight="1" x14ac:dyDescent="0.25">
      <c r="A9" s="51"/>
      <c r="B9" s="59"/>
      <c r="C9" s="319" t="s">
        <v>26</v>
      </c>
      <c r="D9" s="320"/>
      <c r="E9" s="316" t="s">
        <v>104</v>
      </c>
      <c r="F9" s="317"/>
      <c r="G9" s="317"/>
      <c r="H9" s="318"/>
      <c r="I9" s="59"/>
      <c r="J9" s="63" t="s">
        <v>16</v>
      </c>
      <c r="K9" s="96">
        <v>29.55</v>
      </c>
      <c r="L9" s="59"/>
      <c r="M9" s="51"/>
      <c r="N9" s="58" t="s">
        <v>20</v>
      </c>
      <c r="O9" s="51"/>
    </row>
    <row r="10" spans="1:15" s="52" customFormat="1" ht="20.100000000000001" customHeight="1" x14ac:dyDescent="0.25">
      <c r="A10" s="51"/>
      <c r="B10" s="59"/>
      <c r="C10" s="65"/>
      <c r="D10" s="66"/>
      <c r="E10" s="67"/>
      <c r="F10" s="67"/>
      <c r="G10" s="67"/>
      <c r="H10" s="67"/>
      <c r="I10" s="67"/>
      <c r="J10" s="66"/>
      <c r="K10" s="59"/>
      <c r="L10" s="59"/>
      <c r="M10" s="51"/>
      <c r="N10" s="64"/>
      <c r="O10" s="51"/>
    </row>
    <row r="11" spans="1:15" s="52" customFormat="1" ht="20.100000000000001" customHeight="1" x14ac:dyDescent="0.25">
      <c r="A11" s="51"/>
      <c r="B11" s="51"/>
      <c r="C11" s="68"/>
      <c r="D11" s="69"/>
      <c r="E11" s="69"/>
      <c r="F11" s="69"/>
      <c r="G11" s="69"/>
      <c r="H11" s="69"/>
      <c r="I11" s="69"/>
      <c r="J11" s="69"/>
      <c r="K11" s="51"/>
      <c r="L11" s="51"/>
      <c r="M11" s="51"/>
      <c r="N11" s="64"/>
      <c r="O11" s="51"/>
    </row>
    <row r="12" spans="1:15" s="52" customFormat="1" ht="20.100000000000001" customHeight="1" x14ac:dyDescent="0.25">
      <c r="A12" s="51"/>
      <c r="B12" s="321" t="s">
        <v>38</v>
      </c>
      <c r="C12" s="321"/>
      <c r="D12" s="70"/>
      <c r="E12" s="322" t="s">
        <v>58</v>
      </c>
      <c r="F12" s="322"/>
      <c r="G12" s="322"/>
      <c r="H12" s="71"/>
      <c r="I12" s="71"/>
      <c r="J12" s="51"/>
      <c r="K12" s="51"/>
      <c r="L12" s="51"/>
      <c r="M12" s="51"/>
      <c r="N12" s="64"/>
      <c r="O12" s="51"/>
    </row>
    <row r="13" spans="1:15" s="52" customFormat="1" ht="20.100000000000001" customHeight="1" x14ac:dyDescent="0.25">
      <c r="A13" s="51"/>
      <c r="B13" s="321"/>
      <c r="C13" s="321"/>
      <c r="D13" s="72"/>
      <c r="E13" s="322"/>
      <c r="F13" s="322"/>
      <c r="G13" s="322"/>
      <c r="H13" s="73"/>
      <c r="I13" s="73"/>
      <c r="J13" s="51"/>
      <c r="O13" s="51"/>
    </row>
    <row r="14" spans="1:15" s="285" customFormat="1" ht="20.100000000000001" customHeight="1" x14ac:dyDescent="0.25">
      <c r="A14" s="282"/>
      <c r="B14" s="282"/>
      <c r="C14" s="323" t="s">
        <v>197</v>
      </c>
      <c r="D14" s="283" t="s">
        <v>36</v>
      </c>
      <c r="E14" s="284"/>
      <c r="F14" s="312" t="s">
        <v>197</v>
      </c>
      <c r="G14" s="312" t="s">
        <v>27</v>
      </c>
      <c r="H14" s="312" t="s">
        <v>63</v>
      </c>
      <c r="I14" s="312" t="s">
        <v>87</v>
      </c>
      <c r="J14" s="312" t="s">
        <v>28</v>
      </c>
      <c r="O14" s="282"/>
    </row>
    <row r="15" spans="1:15" s="285" customFormat="1" ht="20.100000000000001" customHeight="1" x14ac:dyDescent="0.25">
      <c r="A15" s="282"/>
      <c r="B15" s="282"/>
      <c r="C15" s="323"/>
      <c r="D15" s="283" t="s">
        <v>37</v>
      </c>
      <c r="E15" s="284"/>
      <c r="F15" s="312"/>
      <c r="G15" s="312"/>
      <c r="H15" s="312"/>
      <c r="I15" s="312"/>
      <c r="J15" s="312"/>
      <c r="O15" s="282"/>
    </row>
    <row r="16" spans="1:15" s="52" customFormat="1" ht="20.100000000000001" customHeight="1" x14ac:dyDescent="0.25">
      <c r="A16" s="51"/>
      <c r="B16" s="51"/>
      <c r="C16" s="75" t="s">
        <v>21</v>
      </c>
      <c r="D16" s="177">
        <f>+I16/1000000</f>
        <v>0</v>
      </c>
      <c r="E16" s="74"/>
      <c r="F16" s="76" t="s">
        <v>21</v>
      </c>
      <c r="G16" s="84">
        <v>11.4</v>
      </c>
      <c r="H16" s="84" t="s">
        <v>60</v>
      </c>
      <c r="I16" s="85">
        <f>+$E$8*$K$9*G16</f>
        <v>0</v>
      </c>
      <c r="J16" s="84" t="s">
        <v>88</v>
      </c>
      <c r="O16" s="51"/>
    </row>
    <row r="17" spans="1:21" s="52" customFormat="1" ht="20.100000000000001" customHeight="1" x14ac:dyDescent="0.25">
      <c r="A17" s="51"/>
      <c r="B17" s="51"/>
      <c r="C17" s="77" t="s">
        <v>42</v>
      </c>
      <c r="D17" s="177">
        <f t="shared" ref="D17:D18" si="0">+I17/1000000</f>
        <v>0</v>
      </c>
      <c r="E17" s="74"/>
      <c r="F17" s="76" t="s">
        <v>75</v>
      </c>
      <c r="G17" s="84">
        <v>7.7</v>
      </c>
      <c r="H17" s="84" t="s">
        <v>60</v>
      </c>
      <c r="I17" s="85">
        <f t="shared" ref="I17:I23" si="1">+$E$8*$K$9*G17</f>
        <v>0</v>
      </c>
      <c r="J17" s="84" t="s">
        <v>88</v>
      </c>
      <c r="O17" s="51"/>
      <c r="U17" s="78"/>
    </row>
    <row r="18" spans="1:21" s="52" customFormat="1" ht="20.100000000000001" customHeight="1" x14ac:dyDescent="0.25">
      <c r="A18" s="51"/>
      <c r="B18" s="51"/>
      <c r="C18" s="77" t="s">
        <v>43</v>
      </c>
      <c r="D18" s="177">
        <f t="shared" si="0"/>
        <v>0</v>
      </c>
      <c r="E18" s="74"/>
      <c r="F18" s="76" t="s">
        <v>76</v>
      </c>
      <c r="G18" s="84">
        <v>3.4</v>
      </c>
      <c r="H18" s="84" t="s">
        <v>60</v>
      </c>
      <c r="I18" s="85">
        <f t="shared" si="1"/>
        <v>0</v>
      </c>
      <c r="J18" s="84" t="s">
        <v>88</v>
      </c>
      <c r="K18" s="51"/>
      <c r="L18" s="51"/>
      <c r="M18" s="51"/>
      <c r="N18" s="64"/>
      <c r="O18" s="51"/>
      <c r="U18" s="78"/>
    </row>
    <row r="19" spans="1:21" s="52" customFormat="1" ht="20.100000000000001" customHeight="1" x14ac:dyDescent="0.25">
      <c r="A19" s="51"/>
      <c r="B19" s="51"/>
      <c r="C19" s="79" t="s">
        <v>22</v>
      </c>
      <c r="D19" s="266" t="s">
        <v>25</v>
      </c>
      <c r="E19" s="74"/>
      <c r="F19" s="76" t="s">
        <v>22</v>
      </c>
      <c r="G19" s="86" t="s">
        <v>25</v>
      </c>
      <c r="H19" s="86" t="s">
        <v>25</v>
      </c>
      <c r="I19" s="87" t="s">
        <v>25</v>
      </c>
      <c r="J19" s="88" t="s">
        <v>25</v>
      </c>
      <c r="K19" s="51"/>
      <c r="L19" s="51"/>
      <c r="M19" s="51"/>
      <c r="N19" s="64"/>
      <c r="O19" s="51"/>
      <c r="U19" s="78"/>
    </row>
    <row r="20" spans="1:21" s="52" customFormat="1" ht="20.100000000000001" customHeight="1" x14ac:dyDescent="0.25">
      <c r="A20" s="51"/>
      <c r="B20" s="51"/>
      <c r="C20" s="77" t="s">
        <v>1</v>
      </c>
      <c r="D20" s="177">
        <f>+I20/1000000</f>
        <v>0</v>
      </c>
      <c r="E20" s="74"/>
      <c r="F20" s="76" t="s">
        <v>1</v>
      </c>
      <c r="G20" s="84">
        <v>8.6999999999999993</v>
      </c>
      <c r="H20" s="84" t="s">
        <v>60</v>
      </c>
      <c r="I20" s="85">
        <f t="shared" si="1"/>
        <v>0</v>
      </c>
      <c r="J20" s="84" t="s">
        <v>88</v>
      </c>
      <c r="K20" s="51"/>
      <c r="L20" s="51"/>
      <c r="M20" s="51"/>
      <c r="N20" s="64"/>
      <c r="O20" s="51"/>
      <c r="U20" s="78"/>
    </row>
    <row r="21" spans="1:21" s="52" customFormat="1" ht="20.100000000000001" customHeight="1" x14ac:dyDescent="0.25">
      <c r="A21" s="51"/>
      <c r="B21" s="51"/>
      <c r="C21" s="79" t="s">
        <v>44</v>
      </c>
      <c r="D21" s="265" t="s">
        <v>85</v>
      </c>
      <c r="E21" s="74"/>
      <c r="F21" s="76" t="s">
        <v>77</v>
      </c>
      <c r="G21" s="89" t="s">
        <v>85</v>
      </c>
      <c r="H21" s="89" t="s">
        <v>85</v>
      </c>
      <c r="I21" s="90" t="s">
        <v>85</v>
      </c>
      <c r="J21" s="91" t="s">
        <v>85</v>
      </c>
      <c r="K21" s="51"/>
      <c r="L21" s="51"/>
      <c r="M21" s="51"/>
      <c r="N21" s="64"/>
      <c r="O21" s="51"/>
      <c r="U21" s="78"/>
    </row>
    <row r="22" spans="1:21" s="52" customFormat="1" ht="20.100000000000001" customHeight="1" x14ac:dyDescent="0.25">
      <c r="A22" s="51"/>
      <c r="B22" s="51"/>
      <c r="C22" s="77" t="s">
        <v>3</v>
      </c>
      <c r="D22" s="177">
        <f>+I22/1000000000</f>
        <v>0</v>
      </c>
      <c r="E22" s="74"/>
      <c r="F22" s="76" t="s">
        <v>3</v>
      </c>
      <c r="G22" s="84">
        <v>7.3</v>
      </c>
      <c r="H22" s="84" t="s">
        <v>61</v>
      </c>
      <c r="I22" s="85">
        <f t="shared" si="1"/>
        <v>0</v>
      </c>
      <c r="J22" s="84" t="s">
        <v>89</v>
      </c>
      <c r="K22" s="51"/>
      <c r="L22" s="51"/>
      <c r="M22" s="51"/>
      <c r="N22" s="64"/>
      <c r="O22" s="51"/>
      <c r="U22" s="69"/>
    </row>
    <row r="23" spans="1:21" s="52" customFormat="1" ht="20.100000000000001" customHeight="1" x14ac:dyDescent="0.25">
      <c r="A23" s="51"/>
      <c r="B23" s="51"/>
      <c r="C23" s="77" t="s">
        <v>6</v>
      </c>
      <c r="D23" s="177">
        <f>+I23/1000000000</f>
        <v>0</v>
      </c>
      <c r="E23" s="74"/>
      <c r="F23" s="76" t="s">
        <v>6</v>
      </c>
      <c r="G23" s="84">
        <v>7.1</v>
      </c>
      <c r="H23" s="84" t="s">
        <v>61</v>
      </c>
      <c r="I23" s="85">
        <f t="shared" si="1"/>
        <v>0</v>
      </c>
      <c r="J23" s="84" t="s">
        <v>89</v>
      </c>
      <c r="K23" s="51"/>
      <c r="L23" s="51"/>
      <c r="M23" s="51"/>
      <c r="N23" s="64"/>
      <c r="O23" s="51"/>
      <c r="U23" s="78"/>
    </row>
    <row r="24" spans="1:21" s="52" customFormat="1" ht="20.100000000000001" customHeight="1" x14ac:dyDescent="0.25">
      <c r="A24" s="51"/>
      <c r="B24" s="51"/>
      <c r="C24" s="79" t="s">
        <v>45</v>
      </c>
      <c r="D24" s="266" t="s">
        <v>25</v>
      </c>
      <c r="E24" s="74"/>
      <c r="F24" s="76" t="s">
        <v>78</v>
      </c>
      <c r="G24" s="88" t="s">
        <v>25</v>
      </c>
      <c r="H24" s="88" t="s">
        <v>25</v>
      </c>
      <c r="I24" s="87" t="s">
        <v>25</v>
      </c>
      <c r="J24" s="88" t="s">
        <v>25</v>
      </c>
      <c r="K24" s="51"/>
      <c r="L24" s="51"/>
      <c r="M24" s="51"/>
      <c r="N24" s="64"/>
      <c r="O24" s="51"/>
    </row>
    <row r="25" spans="1:21" s="52" customFormat="1" ht="20.100000000000001" customHeight="1" x14ac:dyDescent="0.25">
      <c r="A25" s="51"/>
      <c r="B25" s="51"/>
      <c r="C25" s="79" t="s">
        <v>46</v>
      </c>
      <c r="D25" s="266" t="s">
        <v>25</v>
      </c>
      <c r="E25" s="74"/>
      <c r="F25" s="76" t="s">
        <v>79</v>
      </c>
      <c r="G25" s="88" t="s">
        <v>25</v>
      </c>
      <c r="H25" s="88" t="s">
        <v>25</v>
      </c>
      <c r="I25" s="87" t="s">
        <v>25</v>
      </c>
      <c r="J25" s="88" t="s">
        <v>25</v>
      </c>
      <c r="K25" s="51"/>
      <c r="L25" s="51"/>
      <c r="M25" s="51"/>
      <c r="N25" s="64"/>
      <c r="O25" s="51"/>
    </row>
    <row r="26" spans="1:21" s="52" customFormat="1" ht="20.100000000000001" customHeight="1" x14ac:dyDescent="0.25">
      <c r="A26" s="51"/>
      <c r="B26" s="51"/>
      <c r="C26" s="79" t="s">
        <v>47</v>
      </c>
      <c r="D26" s="266" t="s">
        <v>25</v>
      </c>
      <c r="E26" s="74"/>
      <c r="F26" s="76" t="s">
        <v>80</v>
      </c>
      <c r="G26" s="88" t="s">
        <v>25</v>
      </c>
      <c r="H26" s="88" t="s">
        <v>25</v>
      </c>
      <c r="I26" s="87" t="s">
        <v>25</v>
      </c>
      <c r="J26" s="88" t="s">
        <v>25</v>
      </c>
      <c r="K26" s="51"/>
      <c r="L26" s="51"/>
      <c r="M26" s="51"/>
      <c r="N26" s="64"/>
      <c r="O26" s="51"/>
    </row>
    <row r="27" spans="1:21" s="52" customFormat="1" ht="20.100000000000001" customHeight="1" x14ac:dyDescent="0.25">
      <c r="A27" s="51"/>
      <c r="B27" s="51"/>
      <c r="C27" s="77" t="s">
        <v>4</v>
      </c>
      <c r="D27" s="177">
        <f>+I27/1000000000</f>
        <v>0</v>
      </c>
      <c r="E27" s="74"/>
      <c r="F27" s="76" t="s">
        <v>4</v>
      </c>
      <c r="G27" s="92">
        <v>0.9</v>
      </c>
      <c r="H27" s="92" t="s">
        <v>61</v>
      </c>
      <c r="I27" s="85">
        <f t="shared" ref="I27:I39" si="2">+$E$8*$K$9*G27</f>
        <v>0</v>
      </c>
      <c r="J27" s="84" t="s">
        <v>89</v>
      </c>
      <c r="K27" s="51"/>
      <c r="L27" s="51"/>
      <c r="M27" s="51"/>
      <c r="N27" s="64"/>
      <c r="O27" s="51"/>
    </row>
    <row r="28" spans="1:21" s="52" customFormat="1" ht="20.100000000000001" customHeight="1" x14ac:dyDescent="0.25">
      <c r="A28" s="51"/>
      <c r="B28" s="51"/>
      <c r="C28" s="77" t="s">
        <v>7</v>
      </c>
      <c r="D28" s="177">
        <f t="shared" ref="D28:D29" si="3">+I28/1000000000</f>
        <v>0</v>
      </c>
      <c r="E28" s="74"/>
      <c r="F28" s="76" t="s">
        <v>7</v>
      </c>
      <c r="G28" s="92">
        <v>4.5</v>
      </c>
      <c r="H28" s="92" t="s">
        <v>61</v>
      </c>
      <c r="I28" s="85">
        <f t="shared" si="2"/>
        <v>0</v>
      </c>
      <c r="J28" s="84" t="s">
        <v>89</v>
      </c>
      <c r="K28" s="51"/>
      <c r="L28" s="51"/>
      <c r="M28" s="51"/>
      <c r="N28" s="64"/>
      <c r="O28" s="51"/>
    </row>
    <row r="29" spans="1:21" s="52" customFormat="1" ht="20.100000000000001" customHeight="1" x14ac:dyDescent="0.25">
      <c r="A29" s="51"/>
      <c r="B29" s="51"/>
      <c r="C29" s="77" t="s">
        <v>8</v>
      </c>
      <c r="D29" s="245">
        <f t="shared" si="3"/>
        <v>0</v>
      </c>
      <c r="E29" s="74"/>
      <c r="F29" s="76" t="s">
        <v>8</v>
      </c>
      <c r="G29" s="92">
        <v>19</v>
      </c>
      <c r="H29" s="92" t="s">
        <v>61</v>
      </c>
      <c r="I29" s="85">
        <f t="shared" si="2"/>
        <v>0</v>
      </c>
      <c r="J29" s="84" t="s">
        <v>89</v>
      </c>
      <c r="K29" s="51"/>
      <c r="L29" s="51"/>
      <c r="M29" s="51"/>
      <c r="N29" s="64"/>
      <c r="O29" s="51"/>
    </row>
    <row r="30" spans="1:21" s="52" customFormat="1" ht="20.100000000000001" customHeight="1" x14ac:dyDescent="0.25">
      <c r="A30" s="51"/>
      <c r="B30" s="51"/>
      <c r="C30" s="77" t="s">
        <v>2</v>
      </c>
      <c r="D30" s="245">
        <f t="shared" ref="D30:D35" si="4">+I30/1000000</f>
        <v>0</v>
      </c>
      <c r="E30" s="74"/>
      <c r="F30" s="76" t="s">
        <v>2</v>
      </c>
      <c r="G30" s="92">
        <v>820</v>
      </c>
      <c r="H30" s="92" t="s">
        <v>60</v>
      </c>
      <c r="I30" s="85">
        <f t="shared" si="2"/>
        <v>0</v>
      </c>
      <c r="J30" s="84" t="s">
        <v>88</v>
      </c>
      <c r="K30" s="51"/>
      <c r="L30" s="51"/>
      <c r="M30" s="51"/>
      <c r="N30" s="64"/>
      <c r="O30" s="51"/>
    </row>
    <row r="31" spans="1:21" s="52" customFormat="1" ht="20.100000000000001" customHeight="1" x14ac:dyDescent="0.25">
      <c r="A31" s="51"/>
      <c r="B31" s="51"/>
      <c r="C31" s="80" t="s">
        <v>39</v>
      </c>
      <c r="D31" s="245">
        <f t="shared" si="4"/>
        <v>0</v>
      </c>
      <c r="E31" s="74"/>
      <c r="F31" s="81" t="s">
        <v>81</v>
      </c>
      <c r="G31" s="93">
        <v>1.5</v>
      </c>
      <c r="H31" s="93" t="s">
        <v>60</v>
      </c>
      <c r="I31" s="85">
        <f t="shared" si="2"/>
        <v>0</v>
      </c>
      <c r="J31" s="84" t="s">
        <v>88</v>
      </c>
      <c r="K31" s="51"/>
      <c r="L31" s="51"/>
      <c r="M31" s="51"/>
      <c r="N31" s="64"/>
      <c r="O31" s="51"/>
    </row>
    <row r="32" spans="1:21" s="52" customFormat="1" ht="20.100000000000001" customHeight="1" x14ac:dyDescent="0.25">
      <c r="A32" s="51"/>
      <c r="B32" s="51"/>
      <c r="C32" s="77" t="s">
        <v>0</v>
      </c>
      <c r="D32" s="245">
        <f t="shared" si="4"/>
        <v>0</v>
      </c>
      <c r="E32" s="74"/>
      <c r="F32" s="76" t="s">
        <v>0</v>
      </c>
      <c r="G32" s="92">
        <v>209</v>
      </c>
      <c r="H32" s="92" t="s">
        <v>60</v>
      </c>
      <c r="I32" s="85">
        <f t="shared" si="2"/>
        <v>0</v>
      </c>
      <c r="J32" s="84" t="s">
        <v>88</v>
      </c>
      <c r="K32" s="51"/>
      <c r="L32" s="51"/>
      <c r="M32" s="51"/>
      <c r="N32" s="64"/>
      <c r="O32" s="51"/>
    </row>
    <row r="33" spans="1:15" s="52" customFormat="1" ht="20.100000000000001" customHeight="1" x14ac:dyDescent="0.25">
      <c r="A33" s="51"/>
      <c r="B33" s="51"/>
      <c r="C33" s="80" t="s">
        <v>40</v>
      </c>
      <c r="D33" s="245">
        <f t="shared" si="4"/>
        <v>0</v>
      </c>
      <c r="E33" s="74"/>
      <c r="F33" s="81" t="s">
        <v>82</v>
      </c>
      <c r="G33" s="94">
        <v>94600</v>
      </c>
      <c r="H33" s="93" t="s">
        <v>60</v>
      </c>
      <c r="I33" s="85">
        <f t="shared" si="2"/>
        <v>0</v>
      </c>
      <c r="J33" s="84" t="s">
        <v>88</v>
      </c>
      <c r="K33" s="51"/>
      <c r="L33" s="51"/>
      <c r="M33" s="51"/>
      <c r="N33" s="64"/>
      <c r="O33" s="51"/>
    </row>
    <row r="34" spans="1:15" s="52" customFormat="1" ht="20.100000000000001" customHeight="1" x14ac:dyDescent="0.25">
      <c r="A34" s="51"/>
      <c r="B34" s="51"/>
      <c r="C34" s="80" t="s">
        <v>41</v>
      </c>
      <c r="D34" s="245">
        <f t="shared" si="4"/>
        <v>0</v>
      </c>
      <c r="E34" s="74"/>
      <c r="F34" s="81" t="s">
        <v>83</v>
      </c>
      <c r="G34" s="93">
        <v>1</v>
      </c>
      <c r="H34" s="93" t="s">
        <v>60</v>
      </c>
      <c r="I34" s="85">
        <f t="shared" si="2"/>
        <v>0</v>
      </c>
      <c r="J34" s="84" t="s">
        <v>88</v>
      </c>
      <c r="K34" s="51"/>
      <c r="L34" s="51"/>
      <c r="M34" s="51"/>
      <c r="N34" s="64"/>
      <c r="O34" s="51"/>
    </row>
    <row r="35" spans="1:15" s="52" customFormat="1" ht="20.100000000000001" customHeight="1" x14ac:dyDescent="0.25">
      <c r="A35" s="51"/>
      <c r="B35" s="51"/>
      <c r="C35" s="77" t="s">
        <v>23</v>
      </c>
      <c r="D35" s="245">
        <f t="shared" si="4"/>
        <v>0</v>
      </c>
      <c r="E35" s="74"/>
      <c r="F35" s="76" t="s">
        <v>23</v>
      </c>
      <c r="G35" s="92">
        <v>1</v>
      </c>
      <c r="H35" s="92" t="s">
        <v>60</v>
      </c>
      <c r="I35" s="85">
        <f t="shared" si="2"/>
        <v>0</v>
      </c>
      <c r="J35" s="84" t="s">
        <v>88</v>
      </c>
      <c r="K35" s="51"/>
      <c r="L35" s="51"/>
      <c r="M35" s="51"/>
      <c r="N35" s="64"/>
      <c r="O35" s="51"/>
    </row>
    <row r="36" spans="1:15" s="52" customFormat="1" ht="20.100000000000001" customHeight="1" x14ac:dyDescent="0.25">
      <c r="A36" s="51"/>
      <c r="B36" s="51"/>
      <c r="C36" s="77" t="s">
        <v>5</v>
      </c>
      <c r="D36" s="245">
        <f t="shared" ref="D36" si="5">+I36/1000000000</f>
        <v>0</v>
      </c>
      <c r="E36" s="74"/>
      <c r="F36" s="76" t="s">
        <v>5</v>
      </c>
      <c r="G36" s="92">
        <v>1.4</v>
      </c>
      <c r="H36" s="92" t="s">
        <v>61</v>
      </c>
      <c r="I36" s="85">
        <f t="shared" si="2"/>
        <v>0</v>
      </c>
      <c r="J36" s="84" t="s">
        <v>89</v>
      </c>
      <c r="K36" s="51"/>
      <c r="L36" s="51"/>
      <c r="M36" s="51"/>
      <c r="N36" s="64"/>
      <c r="O36" s="51"/>
    </row>
    <row r="37" spans="1:15" s="52" customFormat="1" ht="20.100000000000001" customHeight="1" x14ac:dyDescent="0.25">
      <c r="A37" s="51"/>
      <c r="B37" s="51"/>
      <c r="C37" s="77" t="s">
        <v>11</v>
      </c>
      <c r="D37" s="245">
        <f>+I37/1000000000000</f>
        <v>0</v>
      </c>
      <c r="E37" s="74"/>
      <c r="F37" s="76" t="s">
        <v>11</v>
      </c>
      <c r="G37" s="92">
        <v>6.7</v>
      </c>
      <c r="H37" s="92" t="s">
        <v>62</v>
      </c>
      <c r="I37" s="85">
        <f t="shared" si="2"/>
        <v>0</v>
      </c>
      <c r="J37" s="84" t="s">
        <v>90</v>
      </c>
      <c r="K37" s="51"/>
      <c r="L37" s="51"/>
      <c r="M37" s="51"/>
      <c r="N37" s="64"/>
      <c r="O37" s="51"/>
    </row>
    <row r="38" spans="1:15" s="52" customFormat="1" ht="20.100000000000001" customHeight="1" x14ac:dyDescent="0.25">
      <c r="A38" s="51"/>
      <c r="B38" s="51"/>
      <c r="C38" s="77" t="s">
        <v>10</v>
      </c>
      <c r="D38" s="245">
        <f>+I38/1000000000000000</f>
        <v>0</v>
      </c>
      <c r="E38" s="74"/>
      <c r="F38" s="76" t="s">
        <v>10</v>
      </c>
      <c r="G38" s="95">
        <v>10</v>
      </c>
      <c r="H38" s="95" t="s">
        <v>12</v>
      </c>
      <c r="I38" s="85">
        <f t="shared" si="2"/>
        <v>0</v>
      </c>
      <c r="J38" s="84" t="s">
        <v>107</v>
      </c>
      <c r="K38" s="51"/>
      <c r="L38" s="51"/>
      <c r="M38" s="51"/>
      <c r="N38" s="64"/>
      <c r="O38" s="51"/>
    </row>
    <row r="39" spans="1:15" s="52" customFormat="1" ht="20.100000000000001" customHeight="1" x14ac:dyDescent="0.25">
      <c r="A39" s="51"/>
      <c r="B39" s="51"/>
      <c r="C39" s="77" t="s">
        <v>9</v>
      </c>
      <c r="D39" s="245">
        <f>+I39/1000000000000000</f>
        <v>0</v>
      </c>
      <c r="E39" s="74"/>
      <c r="F39" s="76" t="s">
        <v>9</v>
      </c>
      <c r="G39" s="95">
        <v>3.3</v>
      </c>
      <c r="H39" s="95" t="s">
        <v>66</v>
      </c>
      <c r="I39" s="85">
        <f t="shared" si="2"/>
        <v>0</v>
      </c>
      <c r="J39" s="84" t="s">
        <v>108</v>
      </c>
      <c r="K39" s="51"/>
      <c r="L39" s="51"/>
      <c r="M39" s="51"/>
      <c r="N39" s="64"/>
      <c r="O39" s="51"/>
    </row>
    <row r="40" spans="1:15" s="52" customFormat="1" ht="20.100000000000001" customHeight="1" x14ac:dyDescent="0.25">
      <c r="A40" s="51"/>
      <c r="B40" s="51"/>
      <c r="C40" s="51"/>
      <c r="D40" s="82"/>
      <c r="E40" s="83"/>
      <c r="F40" s="50"/>
      <c r="G40" s="50"/>
      <c r="H40" s="51"/>
      <c r="I40" s="64"/>
      <c r="J40" s="83"/>
      <c r="K40" s="82"/>
      <c r="L40" s="82"/>
      <c r="M40" s="47"/>
      <c r="N40" s="82"/>
      <c r="O40" s="82"/>
    </row>
    <row r="41" spans="1:15" s="52" customFormat="1" ht="20.100000000000001" customHeight="1" x14ac:dyDescent="0.25">
      <c r="A41" s="51"/>
      <c r="B41" s="51"/>
      <c r="C41" s="51"/>
      <c r="D41" s="82"/>
      <c r="E41" s="83"/>
      <c r="F41" s="50"/>
      <c r="G41" s="50"/>
      <c r="H41" s="51"/>
      <c r="I41" s="64"/>
      <c r="J41" s="83"/>
      <c r="K41" s="82"/>
      <c r="L41" s="82"/>
      <c r="M41" s="47"/>
      <c r="N41" s="82"/>
      <c r="O41" s="82"/>
    </row>
    <row r="42" spans="1:15" s="52" customFormat="1" x14ac:dyDescent="0.25">
      <c r="A42" s="51"/>
      <c r="B42" s="51"/>
      <c r="C42" s="48"/>
      <c r="D42" s="47"/>
      <c r="E42" s="47"/>
      <c r="F42" s="47"/>
      <c r="G42" s="82"/>
      <c r="H42" s="47"/>
      <c r="I42" s="47"/>
      <c r="J42" s="47"/>
      <c r="K42" s="48"/>
      <c r="L42" s="49"/>
      <c r="M42" s="49"/>
      <c r="N42" s="50"/>
      <c r="O42" s="49"/>
    </row>
    <row r="43" spans="1:15" s="52" customFormat="1" x14ac:dyDescent="0.25">
      <c r="A43" s="51"/>
      <c r="B43" s="51"/>
      <c r="C43" s="48"/>
      <c r="D43" s="47"/>
      <c r="E43" s="47"/>
      <c r="F43" s="47"/>
      <c r="G43" s="47"/>
      <c r="H43" s="47"/>
      <c r="I43" s="47"/>
      <c r="J43" s="47"/>
      <c r="K43" s="48"/>
      <c r="L43" s="49"/>
      <c r="M43" s="49"/>
      <c r="N43" s="50"/>
      <c r="O43" s="49"/>
    </row>
    <row r="44" spans="1:15" s="52" customFormat="1" x14ac:dyDescent="0.25">
      <c r="A44" s="51"/>
      <c r="B44" s="51"/>
      <c r="C44" s="48"/>
      <c r="D44" s="47"/>
      <c r="E44" s="47"/>
      <c r="F44" s="47"/>
      <c r="G44" s="47"/>
      <c r="H44" s="47"/>
      <c r="I44" s="47"/>
      <c r="J44" s="47"/>
      <c r="K44" s="48"/>
      <c r="L44" s="49"/>
      <c r="M44" s="49"/>
      <c r="N44" s="50"/>
      <c r="O44" s="49"/>
    </row>
    <row r="45" spans="1:15" s="52" customFormat="1" x14ac:dyDescent="0.25">
      <c r="A45" s="51"/>
      <c r="B45" s="51"/>
      <c r="C45" s="48"/>
      <c r="D45" s="47"/>
      <c r="E45" s="47"/>
      <c r="F45" s="47"/>
      <c r="G45" s="47"/>
      <c r="H45" s="47"/>
      <c r="I45" s="47"/>
      <c r="J45" s="47"/>
      <c r="K45" s="48"/>
      <c r="L45" s="49"/>
      <c r="M45" s="49"/>
      <c r="N45" s="50"/>
      <c r="O45" s="49"/>
    </row>
    <row r="46" spans="1:15" s="52" customFormat="1" x14ac:dyDescent="0.25">
      <c r="A46" s="51"/>
      <c r="B46" s="51"/>
      <c r="C46" s="48"/>
      <c r="D46" s="47"/>
      <c r="E46" s="47"/>
      <c r="F46" s="47"/>
      <c r="G46" s="47"/>
      <c r="H46" s="47"/>
      <c r="I46" s="47"/>
      <c r="J46" s="47"/>
      <c r="K46" s="48"/>
      <c r="L46" s="49"/>
      <c r="M46" s="49"/>
      <c r="N46" s="50"/>
      <c r="O46" s="49"/>
    </row>
    <row r="47" spans="1:15" s="52" customFormat="1" x14ac:dyDescent="0.25">
      <c r="A47" s="51"/>
      <c r="B47" s="51"/>
      <c r="C47" s="48"/>
      <c r="D47" s="47"/>
      <c r="E47" s="47"/>
      <c r="F47" s="47"/>
      <c r="G47" s="47"/>
      <c r="H47" s="47"/>
      <c r="I47" s="47"/>
      <c r="J47" s="47"/>
      <c r="K47" s="48"/>
      <c r="L47" s="49"/>
      <c r="M47" s="49"/>
      <c r="N47" s="50"/>
      <c r="O47" s="49"/>
    </row>
    <row r="48" spans="1:15" s="52" customFormat="1" x14ac:dyDescent="0.25">
      <c r="A48" s="51"/>
      <c r="B48" s="51"/>
      <c r="C48" s="48"/>
      <c r="D48" s="47"/>
      <c r="E48" s="47"/>
      <c r="F48" s="47"/>
      <c r="G48" s="47"/>
      <c r="H48" s="47"/>
      <c r="I48" s="47"/>
      <c r="J48" s="47"/>
      <c r="K48" s="48"/>
      <c r="L48" s="49"/>
      <c r="M48" s="49"/>
      <c r="N48" s="50"/>
      <c r="O48" s="49"/>
    </row>
    <row r="49" spans="1:15" s="52" customFormat="1" x14ac:dyDescent="0.25">
      <c r="A49" s="51"/>
      <c r="B49" s="51"/>
      <c r="C49" s="48"/>
      <c r="D49" s="47"/>
      <c r="E49" s="47"/>
      <c r="F49" s="47"/>
      <c r="G49" s="47"/>
      <c r="H49" s="47"/>
      <c r="I49" s="47"/>
      <c r="J49" s="47"/>
      <c r="K49" s="48"/>
      <c r="L49" s="49"/>
      <c r="M49" s="49"/>
      <c r="N49" s="50"/>
      <c r="O49" s="49"/>
    </row>
    <row r="50" spans="1:15" s="52" customFormat="1" x14ac:dyDescent="0.25">
      <c r="A50" s="51"/>
      <c r="B50" s="51"/>
      <c r="C50" s="48"/>
      <c r="D50" s="47"/>
      <c r="E50" s="47"/>
      <c r="F50" s="47"/>
      <c r="G50" s="47"/>
      <c r="H50" s="47"/>
      <c r="I50" s="47"/>
      <c r="J50" s="47"/>
      <c r="K50" s="48"/>
      <c r="L50" s="49"/>
      <c r="M50" s="49"/>
      <c r="N50" s="50"/>
      <c r="O50" s="49"/>
    </row>
    <row r="51" spans="1:15" s="52" customFormat="1" x14ac:dyDescent="0.25">
      <c r="A51" s="51"/>
      <c r="B51" s="51"/>
      <c r="C51" s="48"/>
      <c r="D51" s="47"/>
      <c r="E51" s="47"/>
      <c r="F51" s="47"/>
      <c r="G51" s="47"/>
      <c r="H51" s="47"/>
      <c r="I51" s="47"/>
      <c r="J51" s="47"/>
      <c r="K51" s="48"/>
      <c r="L51" s="49"/>
      <c r="M51" s="49"/>
      <c r="N51" s="50"/>
      <c r="O51" s="49"/>
    </row>
    <row r="52" spans="1:15" s="52" customFormat="1" x14ac:dyDescent="0.25">
      <c r="A52" s="51"/>
      <c r="B52" s="51"/>
      <c r="C52" s="48"/>
      <c r="D52" s="47"/>
      <c r="E52" s="47"/>
      <c r="F52" s="47"/>
      <c r="G52" s="47"/>
      <c r="H52" s="47"/>
      <c r="I52" s="47"/>
      <c r="J52" s="47"/>
      <c r="K52" s="48"/>
      <c r="L52" s="49"/>
      <c r="M52" s="49"/>
      <c r="N52" s="50"/>
      <c r="O52" s="49"/>
    </row>
    <row r="53" spans="1:15" s="52" customFormat="1" x14ac:dyDescent="0.25">
      <c r="A53" s="51"/>
      <c r="B53" s="51"/>
      <c r="C53" s="48"/>
      <c r="D53" s="47"/>
      <c r="E53" s="47"/>
      <c r="F53" s="47"/>
      <c r="G53" s="47"/>
      <c r="H53" s="47"/>
      <c r="I53" s="47"/>
      <c r="J53" s="47"/>
      <c r="K53" s="48"/>
      <c r="L53" s="49"/>
      <c r="M53" s="49"/>
      <c r="N53" s="50"/>
      <c r="O53" s="49"/>
    </row>
    <row r="54" spans="1:15" s="52" customFormat="1" x14ac:dyDescent="0.25">
      <c r="A54" s="51"/>
      <c r="B54" s="51"/>
      <c r="C54" s="48"/>
      <c r="D54" s="47"/>
      <c r="E54" s="47"/>
      <c r="F54" s="47"/>
      <c r="G54" s="47"/>
      <c r="H54" s="47"/>
      <c r="I54" s="47"/>
      <c r="J54" s="47"/>
      <c r="K54" s="48"/>
      <c r="L54" s="49"/>
      <c r="M54" s="49"/>
      <c r="N54" s="50"/>
      <c r="O54" s="49"/>
    </row>
    <row r="55" spans="1:15" s="52" customFormat="1" x14ac:dyDescent="0.25">
      <c r="A55" s="51"/>
      <c r="B55" s="51"/>
      <c r="C55" s="48"/>
      <c r="D55" s="47"/>
      <c r="E55" s="47"/>
      <c r="F55" s="47"/>
      <c r="G55" s="47"/>
      <c r="H55" s="47"/>
      <c r="I55" s="47"/>
      <c r="J55" s="47"/>
      <c r="K55" s="48"/>
      <c r="L55" s="49"/>
      <c r="M55" s="49"/>
      <c r="N55" s="50"/>
      <c r="O55" s="49"/>
    </row>
    <row r="56" spans="1:15" s="52" customFormat="1" x14ac:dyDescent="0.25">
      <c r="A56" s="51"/>
      <c r="B56" s="51"/>
      <c r="C56" s="48"/>
      <c r="D56" s="47"/>
      <c r="E56" s="47"/>
      <c r="F56" s="47"/>
      <c r="G56" s="47"/>
      <c r="H56" s="47"/>
      <c r="I56" s="47"/>
      <c r="J56" s="47"/>
      <c r="K56" s="48"/>
      <c r="L56" s="49"/>
      <c r="M56" s="49"/>
      <c r="N56" s="50"/>
      <c r="O56" s="49"/>
    </row>
    <row r="57" spans="1:15" s="52" customFormat="1" x14ac:dyDescent="0.25">
      <c r="A57" s="51"/>
      <c r="B57" s="51"/>
      <c r="C57" s="48"/>
      <c r="D57" s="47"/>
      <c r="E57" s="47"/>
      <c r="F57" s="47"/>
      <c r="G57" s="47"/>
      <c r="H57" s="47"/>
      <c r="I57" s="47"/>
      <c r="J57" s="47"/>
      <c r="K57" s="48"/>
      <c r="L57" s="49"/>
      <c r="M57" s="49"/>
      <c r="N57" s="50"/>
      <c r="O57" s="49"/>
    </row>
    <row r="58" spans="1:15" s="52" customFormat="1" x14ac:dyDescent="0.25">
      <c r="A58" s="51"/>
      <c r="B58" s="51"/>
      <c r="C58" s="48"/>
      <c r="D58" s="47"/>
      <c r="E58" s="47"/>
      <c r="F58" s="47"/>
      <c r="G58" s="47"/>
      <c r="H58" s="47"/>
      <c r="I58" s="47"/>
      <c r="J58" s="47"/>
      <c r="K58" s="48"/>
      <c r="L58" s="49"/>
      <c r="M58" s="49"/>
      <c r="N58" s="50"/>
      <c r="O58" s="49"/>
    </row>
    <row r="59" spans="1:15" s="52" customFormat="1" x14ac:dyDescent="0.25">
      <c r="A59" s="51"/>
      <c r="B59" s="51"/>
      <c r="C59" s="48"/>
      <c r="D59" s="47"/>
      <c r="E59" s="47"/>
      <c r="F59" s="47"/>
      <c r="G59" s="47"/>
      <c r="H59" s="47"/>
      <c r="I59" s="47"/>
      <c r="J59" s="47"/>
      <c r="K59" s="48"/>
      <c r="L59" s="49"/>
      <c r="M59" s="49"/>
      <c r="N59" s="50"/>
      <c r="O59" s="49"/>
    </row>
    <row r="60" spans="1:15" s="52" customFormat="1" x14ac:dyDescent="0.25">
      <c r="A60" s="51"/>
      <c r="B60" s="51"/>
      <c r="C60" s="48"/>
      <c r="D60" s="47"/>
      <c r="E60" s="47"/>
      <c r="F60" s="47"/>
      <c r="G60" s="47"/>
      <c r="H60" s="47"/>
      <c r="I60" s="47"/>
      <c r="J60" s="47"/>
      <c r="K60" s="48"/>
      <c r="L60" s="49"/>
      <c r="M60" s="49"/>
      <c r="N60" s="50"/>
      <c r="O60" s="49"/>
    </row>
    <row r="61" spans="1:15" s="52" customFormat="1" x14ac:dyDescent="0.25">
      <c r="A61" s="51"/>
      <c r="B61" s="51"/>
      <c r="C61" s="48"/>
      <c r="D61" s="47"/>
      <c r="E61" s="47"/>
      <c r="F61" s="47"/>
      <c r="G61" s="47"/>
      <c r="H61" s="47"/>
      <c r="I61" s="47"/>
      <c r="J61" s="47"/>
      <c r="K61" s="48"/>
      <c r="L61" s="49"/>
      <c r="M61" s="49"/>
      <c r="N61" s="50"/>
      <c r="O61" s="49"/>
    </row>
    <row r="62" spans="1:15" s="52" customFormat="1" x14ac:dyDescent="0.25">
      <c r="A62" s="51"/>
      <c r="B62" s="51"/>
      <c r="C62" s="48"/>
      <c r="D62" s="47"/>
      <c r="E62" s="47"/>
      <c r="F62" s="47"/>
      <c r="G62" s="47"/>
      <c r="H62" s="47"/>
      <c r="I62" s="47"/>
      <c r="J62" s="47"/>
      <c r="K62" s="48"/>
      <c r="L62" s="49"/>
      <c r="M62" s="49"/>
      <c r="N62" s="50"/>
      <c r="O62" s="49"/>
    </row>
  </sheetData>
  <sheetProtection formatCells="0" formatColumns="0" formatRows="0" insertColumns="0" insertRows="0" insertHyperlinks="0" deleteColumns="0" deleteRows="0" sort="0" autoFilter="0" pivotTables="0"/>
  <mergeCells count="17">
    <mergeCell ref="H14:H15"/>
    <mergeCell ref="I14:I15"/>
    <mergeCell ref="J14:J15"/>
    <mergeCell ref="A2:E3"/>
    <mergeCell ref="C7:H7"/>
    <mergeCell ref="E9:H9"/>
    <mergeCell ref="C9:D9"/>
    <mergeCell ref="B12:C13"/>
    <mergeCell ref="E12:G13"/>
    <mergeCell ref="C14:C15"/>
    <mergeCell ref="F14:F15"/>
    <mergeCell ref="G14:G15"/>
    <mergeCell ref="K7:K8"/>
    <mergeCell ref="J7:J8"/>
    <mergeCell ref="B5:H6"/>
    <mergeCell ref="I5:K6"/>
    <mergeCell ref="E8:G8"/>
  </mergeCells>
  <phoneticPr fontId="20" type="noConversion"/>
  <conditionalFormatting sqref="N5:N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6" location="'Combustibles gaseosos'!A1" display="Gaseoso"/>
    <hyperlink ref="N7" location="'Combustibles pesados'!A1" display="Líquidos Pesados"/>
    <hyperlink ref="N8" location="'Combustibles líquidos ligeros'!A1" display="Líquidos Ligeros"/>
    <hyperlink ref="N9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3"/>
  <sheetViews>
    <sheetView workbookViewId="0">
      <selection activeCell="B7" sqref="B7"/>
    </sheetView>
  </sheetViews>
  <sheetFormatPr baseColWidth="10" defaultColWidth="10.88671875" defaultRowHeight="15.75" x14ac:dyDescent="0.25"/>
  <cols>
    <col min="1" max="2" width="4" style="52" customWidth="1"/>
    <col min="3" max="3" width="12.109375" style="51" customWidth="1"/>
    <col min="4" max="7" width="12.109375" style="97" customWidth="1"/>
    <col min="8" max="9" width="12.109375" style="51" customWidth="1"/>
    <col min="10" max="15" width="12.109375" style="52" customWidth="1"/>
    <col min="16" max="16" width="5.44140625" style="52" customWidth="1"/>
    <col min="17" max="47" width="10.6640625" style="52" customWidth="1"/>
    <col min="48" max="16384" width="10.88671875" style="53"/>
  </cols>
  <sheetData>
    <row r="1" spans="1:47" s="52" customFormat="1" ht="20.100000000000001" customHeight="1" x14ac:dyDescent="0.25">
      <c r="C1" s="51"/>
      <c r="D1" s="97"/>
      <c r="E1" s="97"/>
      <c r="F1" s="97"/>
      <c r="G1" s="97"/>
      <c r="H1" s="51"/>
      <c r="I1" s="51"/>
    </row>
    <row r="2" spans="1:47" s="52" customFormat="1" ht="20.100000000000001" customHeight="1" x14ac:dyDescent="0.25">
      <c r="A2" s="324" t="s">
        <v>70</v>
      </c>
      <c r="B2" s="325"/>
      <c r="C2" s="325"/>
      <c r="D2" s="325"/>
      <c r="E2" s="325"/>
      <c r="F2" s="325"/>
      <c r="G2" s="97"/>
      <c r="H2" s="51"/>
      <c r="I2" s="51"/>
      <c r="P2" s="98"/>
    </row>
    <row r="3" spans="1:47" s="52" customFormat="1" ht="20.100000000000001" customHeight="1" x14ac:dyDescent="0.25">
      <c r="A3" s="325"/>
      <c r="B3" s="325"/>
      <c r="C3" s="325"/>
      <c r="D3" s="325"/>
      <c r="E3" s="325"/>
      <c r="F3" s="325"/>
      <c r="G3" s="97"/>
      <c r="H3" s="51"/>
      <c r="P3" s="99"/>
    </row>
    <row r="4" spans="1:47" s="52" customFormat="1" ht="20.100000000000001" customHeight="1" x14ac:dyDescent="0.4">
      <c r="A4" s="100"/>
      <c r="B4" s="100"/>
      <c r="C4" s="100"/>
      <c r="D4" s="100"/>
      <c r="E4" s="100"/>
      <c r="F4" s="100"/>
      <c r="G4" s="97"/>
      <c r="H4" s="51"/>
      <c r="P4" s="99"/>
    </row>
    <row r="5" spans="1:47" s="52" customFormat="1" ht="20.100000000000001" customHeight="1" x14ac:dyDescent="0.25">
      <c r="B5" s="328" t="s">
        <v>196</v>
      </c>
      <c r="C5" s="328"/>
      <c r="D5" s="328"/>
      <c r="E5" s="101"/>
      <c r="F5" s="101"/>
      <c r="G5" s="101"/>
      <c r="H5" s="101"/>
      <c r="I5" s="329" t="s">
        <v>59</v>
      </c>
      <c r="J5" s="329"/>
      <c r="K5" s="102"/>
      <c r="L5" s="103"/>
      <c r="M5" s="103"/>
      <c r="P5" s="104"/>
    </row>
    <row r="6" spans="1:47" s="52" customFormat="1" ht="20.100000000000001" customHeight="1" x14ac:dyDescent="0.25">
      <c r="B6" s="328"/>
      <c r="C6" s="328"/>
      <c r="D6" s="328"/>
      <c r="E6" s="101"/>
      <c r="F6" s="101"/>
      <c r="G6" s="101"/>
      <c r="H6" s="101"/>
      <c r="I6" s="329"/>
      <c r="J6" s="329"/>
      <c r="K6" s="102"/>
      <c r="L6" s="105"/>
      <c r="M6" s="103"/>
      <c r="O6" s="106" t="s">
        <v>56</v>
      </c>
    </row>
    <row r="7" spans="1:47" ht="24" customHeight="1" x14ac:dyDescent="0.25">
      <c r="B7" s="107"/>
      <c r="C7" s="314" t="s">
        <v>29</v>
      </c>
      <c r="D7" s="314"/>
      <c r="E7" s="314"/>
      <c r="F7" s="314"/>
      <c r="G7" s="314"/>
      <c r="H7" s="315"/>
      <c r="I7" s="59"/>
      <c r="J7" s="326" t="s">
        <v>13</v>
      </c>
      <c r="K7" s="326" t="s">
        <v>35</v>
      </c>
      <c r="L7" s="326" t="s">
        <v>52</v>
      </c>
      <c r="M7" s="107"/>
      <c r="O7" s="108" t="s">
        <v>18</v>
      </c>
    </row>
    <row r="8" spans="1:47" ht="24" customHeight="1" x14ac:dyDescent="0.25">
      <c r="B8" s="107"/>
      <c r="C8" s="335" t="s">
        <v>13</v>
      </c>
      <c r="D8" s="336"/>
      <c r="E8" s="147" t="s">
        <v>198</v>
      </c>
      <c r="F8" s="311">
        <v>0</v>
      </c>
      <c r="G8" s="311"/>
      <c r="H8" s="146" t="s">
        <v>49</v>
      </c>
      <c r="I8" s="59"/>
      <c r="J8" s="327"/>
      <c r="K8" s="327"/>
      <c r="L8" s="327"/>
      <c r="M8" s="107"/>
      <c r="O8" s="109" t="s">
        <v>54</v>
      </c>
    </row>
    <row r="9" spans="1:47" ht="24" customHeight="1" x14ac:dyDescent="0.25">
      <c r="B9" s="107"/>
      <c r="C9" s="335"/>
      <c r="D9" s="336"/>
      <c r="E9" s="147" t="s">
        <v>48</v>
      </c>
      <c r="F9" s="311">
        <v>0</v>
      </c>
      <c r="G9" s="311"/>
      <c r="H9" s="146" t="s">
        <v>49</v>
      </c>
      <c r="I9" s="59"/>
      <c r="J9" s="145" t="s">
        <v>198</v>
      </c>
      <c r="K9" s="144">
        <v>48</v>
      </c>
      <c r="L9" s="144">
        <f>0.78/1000</f>
        <v>7.7999999999999999E-4</v>
      </c>
      <c r="M9" s="107"/>
      <c r="O9" s="109" t="s">
        <v>55</v>
      </c>
    </row>
    <row r="10" spans="1:47" ht="27.95" customHeight="1" x14ac:dyDescent="0.25">
      <c r="B10" s="107"/>
      <c r="C10" s="335" t="s">
        <v>26</v>
      </c>
      <c r="D10" s="336"/>
      <c r="E10" s="332" t="s">
        <v>105</v>
      </c>
      <c r="F10" s="333"/>
      <c r="G10" s="333"/>
      <c r="H10" s="334"/>
      <c r="I10" s="59"/>
      <c r="J10" s="145" t="s">
        <v>31</v>
      </c>
      <c r="K10" s="144">
        <v>47.3</v>
      </c>
      <c r="L10" s="144">
        <f>560/1000</f>
        <v>0.56000000000000005</v>
      </c>
      <c r="M10" s="107"/>
      <c r="O10" s="109" t="s">
        <v>20</v>
      </c>
    </row>
    <row r="11" spans="1:47" ht="20.100000000000001" customHeight="1" x14ac:dyDescent="0.25">
      <c r="B11" s="107"/>
      <c r="C11" s="66"/>
      <c r="D11" s="66"/>
      <c r="E11" s="66"/>
      <c r="F11" s="66"/>
      <c r="G11" s="66"/>
      <c r="H11" s="59"/>
      <c r="I11" s="59"/>
      <c r="J11" s="107"/>
      <c r="K11" s="107"/>
      <c r="L11" s="107"/>
      <c r="M11" s="107"/>
      <c r="N11" s="111"/>
      <c r="O11" s="99"/>
    </row>
    <row r="12" spans="1:47" s="78" customFormat="1" ht="20.100000000000001" customHeight="1" x14ac:dyDescent="0.25">
      <c r="N12" s="52"/>
      <c r="O12" s="52"/>
      <c r="P12" s="112"/>
    </row>
    <row r="13" spans="1:47" s="52" customFormat="1" ht="20.100000000000001" customHeight="1" x14ac:dyDescent="0.25">
      <c r="B13" s="340" t="s">
        <v>38</v>
      </c>
      <c r="C13" s="340"/>
      <c r="D13" s="113"/>
      <c r="E13" s="113"/>
      <c r="F13" s="341" t="s">
        <v>58</v>
      </c>
      <c r="G13" s="341"/>
      <c r="H13" s="114"/>
      <c r="I13" s="114"/>
      <c r="J13" s="114"/>
      <c r="K13" s="114"/>
      <c r="L13" s="114"/>
      <c r="M13" s="114"/>
      <c r="N13" s="114"/>
      <c r="O13" s="114"/>
    </row>
    <row r="14" spans="1:47" s="52" customFormat="1" ht="20.100000000000001" customHeight="1" x14ac:dyDescent="0.25">
      <c r="B14" s="340"/>
      <c r="C14" s="340"/>
      <c r="D14" s="115"/>
      <c r="E14" s="115"/>
      <c r="F14" s="341"/>
      <c r="G14" s="341"/>
      <c r="H14" s="116"/>
      <c r="I14" s="116"/>
      <c r="J14" s="116"/>
      <c r="K14" s="116"/>
      <c r="L14" s="116"/>
      <c r="M14" s="116"/>
      <c r="N14" s="116"/>
      <c r="O14" s="116"/>
    </row>
    <row r="15" spans="1:47" s="289" customFormat="1" ht="20.100000000000001" customHeight="1" x14ac:dyDescent="0.25">
      <c r="A15" s="285"/>
      <c r="B15" s="285"/>
      <c r="C15" s="342" t="s">
        <v>197</v>
      </c>
      <c r="D15" s="337" t="s">
        <v>36</v>
      </c>
      <c r="E15" s="338"/>
      <c r="F15" s="288"/>
      <c r="G15" s="330" t="s">
        <v>197</v>
      </c>
      <c r="H15" s="330" t="s">
        <v>199</v>
      </c>
      <c r="I15" s="330" t="s">
        <v>63</v>
      </c>
      <c r="J15" s="330" t="s">
        <v>200</v>
      </c>
      <c r="K15" s="330" t="s">
        <v>28</v>
      </c>
      <c r="L15" s="330" t="s">
        <v>93</v>
      </c>
      <c r="M15" s="330" t="s">
        <v>63</v>
      </c>
      <c r="N15" s="330" t="s">
        <v>86</v>
      </c>
      <c r="O15" s="330" t="s">
        <v>28</v>
      </c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</row>
    <row r="16" spans="1:47" s="289" customFormat="1" ht="20.100000000000001" customHeight="1" x14ac:dyDescent="0.25">
      <c r="A16" s="285"/>
      <c r="B16" s="285"/>
      <c r="C16" s="343"/>
      <c r="D16" s="283" t="s">
        <v>198</v>
      </c>
      <c r="E16" s="283" t="s">
        <v>48</v>
      </c>
      <c r="F16" s="288"/>
      <c r="G16" s="331"/>
      <c r="H16" s="331"/>
      <c r="I16" s="331"/>
      <c r="J16" s="339"/>
      <c r="K16" s="339"/>
      <c r="L16" s="331"/>
      <c r="M16" s="331"/>
      <c r="N16" s="339"/>
      <c r="O16" s="339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</row>
    <row r="17" spans="3:15" ht="20.100000000000001" customHeight="1" x14ac:dyDescent="0.25">
      <c r="C17" s="79" t="s">
        <v>21</v>
      </c>
      <c r="D17" s="221">
        <f>+J17/1000000</f>
        <v>0</v>
      </c>
      <c r="E17" s="221">
        <f>+N17/1000</f>
        <v>0</v>
      </c>
      <c r="G17" s="118" t="s">
        <v>21</v>
      </c>
      <c r="H17" s="122">
        <v>0.89</v>
      </c>
      <c r="I17" s="123" t="s">
        <v>60</v>
      </c>
      <c r="J17" s="124">
        <f>+$F$8*$L$9*$K$9*H17</f>
        <v>0</v>
      </c>
      <c r="K17" s="125" t="s">
        <v>88</v>
      </c>
      <c r="L17" s="126">
        <v>8.7999999999999995E-2</v>
      </c>
      <c r="M17" s="123" t="s">
        <v>94</v>
      </c>
      <c r="N17" s="127">
        <f>+$F$9*L17</f>
        <v>0</v>
      </c>
      <c r="O17" s="128" t="s">
        <v>99</v>
      </c>
    </row>
    <row r="18" spans="3:15" ht="20.100000000000001" customHeight="1" x14ac:dyDescent="0.25">
      <c r="C18" s="77" t="s">
        <v>42</v>
      </c>
      <c r="D18" s="221">
        <f t="shared" ref="D18:D21" si="0">+J18/1000000</f>
        <v>0</v>
      </c>
      <c r="E18" s="221">
        <f t="shared" ref="E18:E36" si="1">+N18/1000</f>
        <v>0</v>
      </c>
      <c r="G18" s="119" t="s">
        <v>75</v>
      </c>
      <c r="H18" s="122">
        <v>0.89</v>
      </c>
      <c r="I18" s="123" t="s">
        <v>60</v>
      </c>
      <c r="J18" s="124">
        <f>+$F$8*$L$9*$K$9*H18</f>
        <v>0</v>
      </c>
      <c r="K18" s="125" t="s">
        <v>88</v>
      </c>
      <c r="L18" s="126">
        <v>8.7999999999999995E-2</v>
      </c>
      <c r="M18" s="123" t="s">
        <v>94</v>
      </c>
      <c r="N18" s="127">
        <f t="shared" ref="N18:N22" si="2">+$F$9*L18</f>
        <v>0</v>
      </c>
      <c r="O18" s="128" t="s">
        <v>99</v>
      </c>
    </row>
    <row r="19" spans="3:15" ht="20.100000000000001" customHeight="1" x14ac:dyDescent="0.25">
      <c r="C19" s="77" t="s">
        <v>43</v>
      </c>
      <c r="D19" s="221">
        <f t="shared" si="0"/>
        <v>0</v>
      </c>
      <c r="E19" s="221">
        <f t="shared" si="1"/>
        <v>0</v>
      </c>
      <c r="G19" s="119" t="s">
        <v>76</v>
      </c>
      <c r="H19" s="122">
        <v>0.89</v>
      </c>
      <c r="I19" s="123" t="s">
        <v>60</v>
      </c>
      <c r="J19" s="124">
        <f>+$F$8*$L$9*$K$9*H19</f>
        <v>0</v>
      </c>
      <c r="K19" s="125" t="s">
        <v>88</v>
      </c>
      <c r="L19" s="126">
        <v>8.7999999999999995E-2</v>
      </c>
      <c r="M19" s="123" t="s">
        <v>94</v>
      </c>
      <c r="N19" s="127">
        <f t="shared" si="2"/>
        <v>0</v>
      </c>
      <c r="O19" s="128" t="s">
        <v>99</v>
      </c>
    </row>
    <row r="20" spans="3:15" ht="20.100000000000001" customHeight="1" x14ac:dyDescent="0.25">
      <c r="C20" s="79" t="s">
        <v>22</v>
      </c>
      <c r="D20" s="221">
        <f>+J20/1000</f>
        <v>0</v>
      </c>
      <c r="E20" s="221">
        <f t="shared" si="1"/>
        <v>0</v>
      </c>
      <c r="G20" s="118" t="s">
        <v>22</v>
      </c>
      <c r="H20" s="122">
        <v>3.3264858192103702E-2</v>
      </c>
      <c r="I20" s="123" t="s">
        <v>92</v>
      </c>
      <c r="J20" s="124">
        <f>+$F$8*H20</f>
        <v>0</v>
      </c>
      <c r="K20" s="125" t="s">
        <v>99</v>
      </c>
      <c r="L20" s="126">
        <v>3.3264858192103695E-2</v>
      </c>
      <c r="M20" s="123" t="s">
        <v>95</v>
      </c>
      <c r="N20" s="127">
        <f t="shared" si="2"/>
        <v>0</v>
      </c>
      <c r="O20" s="129" t="s">
        <v>99</v>
      </c>
    </row>
    <row r="21" spans="3:15" ht="20.100000000000001" customHeight="1" x14ac:dyDescent="0.25">
      <c r="C21" s="77" t="s">
        <v>1</v>
      </c>
      <c r="D21" s="221">
        <f t="shared" si="0"/>
        <v>0</v>
      </c>
      <c r="E21" s="221">
        <f t="shared" si="1"/>
        <v>0</v>
      </c>
      <c r="G21" s="119" t="s">
        <v>1</v>
      </c>
      <c r="H21" s="122">
        <v>39</v>
      </c>
      <c r="I21" s="123" t="s">
        <v>60</v>
      </c>
      <c r="J21" s="124">
        <f>+$F$8*$L$9*$K$9*H21</f>
        <v>0</v>
      </c>
      <c r="K21" s="125" t="s">
        <v>88</v>
      </c>
      <c r="L21" s="126">
        <v>0.38344456741406924</v>
      </c>
      <c r="M21" s="123" t="s">
        <v>95</v>
      </c>
      <c r="N21" s="127">
        <f t="shared" si="2"/>
        <v>0</v>
      </c>
      <c r="O21" s="128" t="s">
        <v>99</v>
      </c>
    </row>
    <row r="22" spans="3:15" ht="20.100000000000001" customHeight="1" x14ac:dyDescent="0.25">
      <c r="C22" s="79" t="s">
        <v>44</v>
      </c>
      <c r="D22" s="265" t="s">
        <v>85</v>
      </c>
      <c r="E22" s="221">
        <f>+N22/1000</f>
        <v>0</v>
      </c>
      <c r="G22" s="118" t="s">
        <v>77</v>
      </c>
      <c r="H22" s="130" t="s">
        <v>85</v>
      </c>
      <c r="I22" s="131" t="s">
        <v>85</v>
      </c>
      <c r="J22" s="132" t="s">
        <v>85</v>
      </c>
      <c r="K22" s="133" t="s">
        <v>85</v>
      </c>
      <c r="L22" s="126">
        <v>4.1300000000000003E-2</v>
      </c>
      <c r="M22" s="123" t="s">
        <v>95</v>
      </c>
      <c r="N22" s="127">
        <f t="shared" si="2"/>
        <v>0</v>
      </c>
      <c r="O22" s="129" t="s">
        <v>99</v>
      </c>
    </row>
    <row r="23" spans="3:15" ht="20.100000000000001" customHeight="1" x14ac:dyDescent="0.25">
      <c r="C23" s="77" t="s">
        <v>3</v>
      </c>
      <c r="D23" s="221">
        <f>+J23/1000000000</f>
        <v>0</v>
      </c>
      <c r="E23" s="221">
        <f>+N23/1000000</f>
        <v>0</v>
      </c>
      <c r="G23" s="119" t="s">
        <v>3</v>
      </c>
      <c r="H23" s="126">
        <v>1.5E-3</v>
      </c>
      <c r="I23" s="123" t="s">
        <v>61</v>
      </c>
      <c r="J23" s="124">
        <f>+$F$8*$L$9*$K$9*H23</f>
        <v>0</v>
      </c>
      <c r="K23" s="125" t="s">
        <v>89</v>
      </c>
      <c r="L23" s="126">
        <v>0</v>
      </c>
      <c r="M23" s="123" t="s">
        <v>96</v>
      </c>
      <c r="N23" s="127">
        <f>+$F$9*$L$10*L23</f>
        <v>0</v>
      </c>
      <c r="O23" s="128" t="s">
        <v>88</v>
      </c>
    </row>
    <row r="24" spans="3:15" ht="20.100000000000001" customHeight="1" x14ac:dyDescent="0.25">
      <c r="C24" s="77" t="s">
        <v>6</v>
      </c>
      <c r="D24" s="221">
        <f>+J24/1000000000</f>
        <v>0</v>
      </c>
      <c r="E24" s="221">
        <f>+N24/1000000</f>
        <v>0</v>
      </c>
      <c r="G24" s="119" t="s">
        <v>6</v>
      </c>
      <c r="H24" s="122">
        <v>0.12</v>
      </c>
      <c r="I24" s="123" t="s">
        <v>61</v>
      </c>
      <c r="J24" s="127">
        <f>+$F$8*$L$9*$K$9*H24</f>
        <v>0</v>
      </c>
      <c r="K24" s="134" t="s">
        <v>89</v>
      </c>
      <c r="L24" s="126">
        <v>4.0000000000000001E-3</v>
      </c>
      <c r="M24" s="123" t="s">
        <v>96</v>
      </c>
      <c r="N24" s="127">
        <f>+$F$9*$L$10*L24</f>
        <v>0</v>
      </c>
      <c r="O24" s="128" t="s">
        <v>88</v>
      </c>
    </row>
    <row r="25" spans="3:15" ht="20.100000000000001" customHeight="1" x14ac:dyDescent="0.25">
      <c r="C25" s="79" t="s">
        <v>45</v>
      </c>
      <c r="D25" s="266" t="s">
        <v>25</v>
      </c>
      <c r="E25" s="266" t="s">
        <v>25</v>
      </c>
      <c r="G25" s="118" t="s">
        <v>78</v>
      </c>
      <c r="H25" s="135" t="s">
        <v>25</v>
      </c>
      <c r="I25" s="136" t="s">
        <v>25</v>
      </c>
      <c r="J25" s="137" t="s">
        <v>25</v>
      </c>
      <c r="K25" s="136" t="s">
        <v>25</v>
      </c>
      <c r="L25" s="138" t="s">
        <v>25</v>
      </c>
      <c r="M25" s="139" t="s">
        <v>25</v>
      </c>
      <c r="N25" s="137" t="s">
        <v>25</v>
      </c>
      <c r="O25" s="139" t="s">
        <v>25</v>
      </c>
    </row>
    <row r="26" spans="3:15" ht="20.100000000000001" customHeight="1" x14ac:dyDescent="0.25">
      <c r="C26" s="79" t="s">
        <v>46</v>
      </c>
      <c r="D26" s="266" t="s">
        <v>25</v>
      </c>
      <c r="E26" s="266" t="s">
        <v>25</v>
      </c>
      <c r="G26" s="118" t="s">
        <v>79</v>
      </c>
      <c r="H26" s="135" t="s">
        <v>25</v>
      </c>
      <c r="I26" s="136" t="s">
        <v>25</v>
      </c>
      <c r="J26" s="137" t="s">
        <v>25</v>
      </c>
      <c r="K26" s="136" t="s">
        <v>25</v>
      </c>
      <c r="L26" s="138" t="s">
        <v>25</v>
      </c>
      <c r="M26" s="139" t="s">
        <v>25</v>
      </c>
      <c r="N26" s="137" t="s">
        <v>25</v>
      </c>
      <c r="O26" s="139" t="s">
        <v>25</v>
      </c>
    </row>
    <row r="27" spans="3:15" ht="20.100000000000001" customHeight="1" x14ac:dyDescent="0.25">
      <c r="C27" s="79" t="s">
        <v>47</v>
      </c>
      <c r="D27" s="266" t="s">
        <v>25</v>
      </c>
      <c r="E27" s="266" t="s">
        <v>25</v>
      </c>
      <c r="G27" s="118" t="s">
        <v>80</v>
      </c>
      <c r="H27" s="135" t="s">
        <v>25</v>
      </c>
      <c r="I27" s="136" t="s">
        <v>25</v>
      </c>
      <c r="J27" s="137" t="s">
        <v>25</v>
      </c>
      <c r="K27" s="136" t="s">
        <v>25</v>
      </c>
      <c r="L27" s="138" t="s">
        <v>25</v>
      </c>
      <c r="M27" s="139" t="s">
        <v>25</v>
      </c>
      <c r="N27" s="137" t="s">
        <v>25</v>
      </c>
      <c r="O27" s="139" t="s">
        <v>25</v>
      </c>
    </row>
    <row r="28" spans="3:15" ht="20.100000000000001" customHeight="1" x14ac:dyDescent="0.25">
      <c r="C28" s="77" t="s">
        <v>4</v>
      </c>
      <c r="D28" s="221">
        <f>+J28/1000000000</f>
        <v>0</v>
      </c>
      <c r="E28" s="221">
        <f>+N28/1000000</f>
        <v>0</v>
      </c>
      <c r="G28" s="119" t="s">
        <v>4</v>
      </c>
      <c r="H28" s="126">
        <v>2.5000000000000001E-4</v>
      </c>
      <c r="I28" s="123" t="s">
        <v>61</v>
      </c>
      <c r="J28" s="124">
        <f t="shared" ref="J28:J37" si="3">+$F$8*$L$9*$K$9*H28</f>
        <v>0</v>
      </c>
      <c r="K28" s="125" t="s">
        <v>89</v>
      </c>
      <c r="L28" s="126">
        <v>0</v>
      </c>
      <c r="M28" s="123" t="s">
        <v>96</v>
      </c>
      <c r="N28" s="127">
        <f>+$F$9*$L$10*L28</f>
        <v>0</v>
      </c>
      <c r="O28" s="128" t="s">
        <v>88</v>
      </c>
    </row>
    <row r="29" spans="3:15" ht="20.100000000000001" customHeight="1" x14ac:dyDescent="0.25">
      <c r="C29" s="77" t="s">
        <v>7</v>
      </c>
      <c r="D29" s="221">
        <f t="shared" ref="D29:D30" si="4">+J29/1000000000</f>
        <v>0</v>
      </c>
      <c r="E29" s="221">
        <f>+N29/1000000</f>
        <v>0</v>
      </c>
      <c r="G29" s="119" t="s">
        <v>7</v>
      </c>
      <c r="H29" s="126">
        <v>7.6000000000000004E-4</v>
      </c>
      <c r="I29" s="123" t="s">
        <v>61</v>
      </c>
      <c r="J29" s="124">
        <f t="shared" si="3"/>
        <v>0</v>
      </c>
      <c r="K29" s="125" t="s">
        <v>89</v>
      </c>
      <c r="L29" s="126">
        <v>6.5000000000000002E-2</v>
      </c>
      <c r="M29" s="123" t="s">
        <v>96</v>
      </c>
      <c r="N29" s="127">
        <f>+$F$9*$L$10*L29</f>
        <v>0</v>
      </c>
      <c r="O29" s="128" t="s">
        <v>88</v>
      </c>
    </row>
    <row r="30" spans="3:15" ht="20.100000000000001" customHeight="1" x14ac:dyDescent="0.25">
      <c r="C30" s="77" t="s">
        <v>8</v>
      </c>
      <c r="D30" s="177">
        <f t="shared" si="4"/>
        <v>0</v>
      </c>
      <c r="E30" s="266" t="s">
        <v>25</v>
      </c>
      <c r="G30" s="119" t="s">
        <v>8</v>
      </c>
      <c r="H30" s="126">
        <v>1.5E-3</v>
      </c>
      <c r="I30" s="123" t="s">
        <v>61</v>
      </c>
      <c r="J30" s="124">
        <f t="shared" si="3"/>
        <v>0</v>
      </c>
      <c r="K30" s="125" t="s">
        <v>89</v>
      </c>
      <c r="L30" s="138" t="s">
        <v>25</v>
      </c>
      <c r="M30" s="139" t="s">
        <v>25</v>
      </c>
      <c r="N30" s="137" t="s">
        <v>25</v>
      </c>
      <c r="O30" s="139" t="s">
        <v>25</v>
      </c>
    </row>
    <row r="31" spans="3:15" ht="20.100000000000001" customHeight="1" x14ac:dyDescent="0.25">
      <c r="C31" s="77" t="s">
        <v>2</v>
      </c>
      <c r="D31" s="177">
        <f>+J31/1000000</f>
        <v>0</v>
      </c>
      <c r="E31" s="177">
        <f t="shared" si="1"/>
        <v>0</v>
      </c>
      <c r="G31" s="119" t="s">
        <v>2</v>
      </c>
      <c r="H31" s="122">
        <v>0.28100000000000003</v>
      </c>
      <c r="I31" s="123" t="s">
        <v>60</v>
      </c>
      <c r="J31" s="124">
        <f t="shared" si="3"/>
        <v>0</v>
      </c>
      <c r="K31" s="125" t="s">
        <v>88</v>
      </c>
      <c r="L31" s="126">
        <v>4.64E-3</v>
      </c>
      <c r="M31" s="123" t="s">
        <v>94</v>
      </c>
      <c r="N31" s="127">
        <f>+$F$9*L31</f>
        <v>0</v>
      </c>
      <c r="O31" s="128" t="s">
        <v>99</v>
      </c>
    </row>
    <row r="32" spans="3:15" ht="20.100000000000001" customHeight="1" x14ac:dyDescent="0.25">
      <c r="C32" s="80" t="s">
        <v>39</v>
      </c>
      <c r="D32" s="177">
        <f t="shared" ref="D32:D36" si="5">+J32/1000000</f>
        <v>0</v>
      </c>
      <c r="E32" s="177">
        <f t="shared" si="1"/>
        <v>0</v>
      </c>
      <c r="G32" s="120" t="s">
        <v>81</v>
      </c>
      <c r="H32" s="122">
        <v>0.1</v>
      </c>
      <c r="I32" s="123" t="s">
        <v>60</v>
      </c>
      <c r="J32" s="124">
        <f t="shared" si="3"/>
        <v>0</v>
      </c>
      <c r="K32" s="125" t="s">
        <v>88</v>
      </c>
      <c r="L32" s="126">
        <v>2.6257861635220125E-3</v>
      </c>
      <c r="M32" s="123" t="s">
        <v>94</v>
      </c>
      <c r="N32" s="127">
        <f t="shared" ref="N32:N35" si="6">+$F$9*L32</f>
        <v>0</v>
      </c>
      <c r="O32" s="128" t="s">
        <v>99</v>
      </c>
    </row>
    <row r="33" spans="3:16" ht="20.100000000000001" customHeight="1" x14ac:dyDescent="0.25">
      <c r="C33" s="77" t="s">
        <v>0</v>
      </c>
      <c r="D33" s="177">
        <f t="shared" si="5"/>
        <v>0</v>
      </c>
      <c r="E33" s="177">
        <f t="shared" si="1"/>
        <v>0</v>
      </c>
      <c r="G33" s="119" t="s">
        <v>0</v>
      </c>
      <c r="H33" s="122">
        <v>89</v>
      </c>
      <c r="I33" s="123" t="s">
        <v>60</v>
      </c>
      <c r="J33" s="124">
        <f t="shared" si="3"/>
        <v>0</v>
      </c>
      <c r="K33" s="125" t="s">
        <v>88</v>
      </c>
      <c r="L33" s="126">
        <v>2.2767021190210359</v>
      </c>
      <c r="M33" s="123" t="s">
        <v>94</v>
      </c>
      <c r="N33" s="127">
        <f t="shared" si="6"/>
        <v>0</v>
      </c>
      <c r="O33" s="128" t="s">
        <v>99</v>
      </c>
    </row>
    <row r="34" spans="3:16" ht="20.100000000000001" customHeight="1" x14ac:dyDescent="0.25">
      <c r="C34" s="80" t="s">
        <v>40</v>
      </c>
      <c r="D34" s="177">
        <f t="shared" si="5"/>
        <v>0</v>
      </c>
      <c r="E34" s="177">
        <f t="shared" si="1"/>
        <v>0</v>
      </c>
      <c r="G34" s="120" t="s">
        <v>82</v>
      </c>
      <c r="H34" s="140">
        <v>56100</v>
      </c>
      <c r="I34" s="123" t="s">
        <v>60</v>
      </c>
      <c r="J34" s="124">
        <f t="shared" si="3"/>
        <v>0</v>
      </c>
      <c r="K34" s="125" t="s">
        <v>88</v>
      </c>
      <c r="L34" s="126">
        <v>1690</v>
      </c>
      <c r="M34" s="123" t="s">
        <v>95</v>
      </c>
      <c r="N34" s="127">
        <f t="shared" si="6"/>
        <v>0</v>
      </c>
      <c r="O34" s="128" t="s">
        <v>99</v>
      </c>
    </row>
    <row r="35" spans="3:16" ht="20.100000000000001" customHeight="1" x14ac:dyDescent="0.25">
      <c r="C35" s="80" t="s">
        <v>41</v>
      </c>
      <c r="D35" s="177">
        <f t="shared" si="5"/>
        <v>0</v>
      </c>
      <c r="E35" s="177">
        <f t="shared" si="1"/>
        <v>0</v>
      </c>
      <c r="G35" s="120" t="s">
        <v>83</v>
      </c>
      <c r="H35" s="122">
        <v>1</v>
      </c>
      <c r="I35" s="123" t="s">
        <v>60</v>
      </c>
      <c r="J35" s="124">
        <f t="shared" si="3"/>
        <v>0</v>
      </c>
      <c r="K35" s="125" t="s">
        <v>88</v>
      </c>
      <c r="L35" s="126">
        <v>2.6257861635220127E-2</v>
      </c>
      <c r="M35" s="123" t="s">
        <v>95</v>
      </c>
      <c r="N35" s="127">
        <f t="shared" si="6"/>
        <v>0</v>
      </c>
      <c r="O35" s="128" t="s">
        <v>99</v>
      </c>
    </row>
    <row r="36" spans="3:16" ht="20.100000000000001" customHeight="1" x14ac:dyDescent="0.25">
      <c r="C36" s="77" t="s">
        <v>23</v>
      </c>
      <c r="D36" s="177">
        <f t="shared" si="5"/>
        <v>0</v>
      </c>
      <c r="E36" s="177">
        <f t="shared" si="1"/>
        <v>0</v>
      </c>
      <c r="G36" s="119" t="s">
        <v>23</v>
      </c>
      <c r="H36" s="122">
        <v>2.6</v>
      </c>
      <c r="I36" s="123" t="s">
        <v>60</v>
      </c>
      <c r="J36" s="124">
        <f t="shared" si="3"/>
        <v>0</v>
      </c>
      <c r="K36" s="125" t="s">
        <v>88</v>
      </c>
      <c r="L36" s="126">
        <v>0.1</v>
      </c>
      <c r="M36" s="123" t="s">
        <v>97</v>
      </c>
      <c r="N36" s="127">
        <f>+$F$9*L36*$L$10</f>
        <v>0</v>
      </c>
      <c r="O36" s="128" t="s">
        <v>99</v>
      </c>
    </row>
    <row r="37" spans="3:16" ht="20.100000000000001" customHeight="1" x14ac:dyDescent="0.25">
      <c r="C37" s="77" t="s">
        <v>5</v>
      </c>
      <c r="D37" s="177">
        <f>+J37/1000000000</f>
        <v>0</v>
      </c>
      <c r="E37" s="177">
        <f>+N37/1000000</f>
        <v>0</v>
      </c>
      <c r="G37" s="119" t="s">
        <v>5</v>
      </c>
      <c r="H37" s="122">
        <v>0.1</v>
      </c>
      <c r="I37" s="123" t="s">
        <v>61</v>
      </c>
      <c r="J37" s="124">
        <f t="shared" si="3"/>
        <v>0</v>
      </c>
      <c r="K37" s="125" t="s">
        <v>89</v>
      </c>
      <c r="L37" s="126">
        <v>0</v>
      </c>
      <c r="M37" s="123" t="s">
        <v>96</v>
      </c>
      <c r="N37" s="127">
        <f>+$F$9*L37*$L$10</f>
        <v>0</v>
      </c>
      <c r="O37" s="128" t="s">
        <v>88</v>
      </c>
    </row>
    <row r="38" spans="3:16" s="52" customFormat="1" ht="20.100000000000001" customHeight="1" x14ac:dyDescent="0.25">
      <c r="C38" s="77" t="s">
        <v>11</v>
      </c>
      <c r="D38" s="266" t="s">
        <v>25</v>
      </c>
      <c r="E38" s="266" t="s">
        <v>25</v>
      </c>
      <c r="G38" s="119" t="s">
        <v>11</v>
      </c>
      <c r="H38" s="141" t="s">
        <v>25</v>
      </c>
      <c r="I38" s="139" t="s">
        <v>25</v>
      </c>
      <c r="J38" s="142" t="s">
        <v>25</v>
      </c>
      <c r="K38" s="143" t="s">
        <v>25</v>
      </c>
      <c r="L38" s="138" t="s">
        <v>25</v>
      </c>
      <c r="M38" s="139" t="s">
        <v>25</v>
      </c>
      <c r="N38" s="137" t="s">
        <v>25</v>
      </c>
      <c r="O38" s="139" t="s">
        <v>25</v>
      </c>
    </row>
    <row r="39" spans="3:16" s="52" customFormat="1" ht="20.100000000000001" customHeight="1" x14ac:dyDescent="0.25">
      <c r="C39" s="77" t="s">
        <v>10</v>
      </c>
      <c r="D39" s="177">
        <f>+J39/1000000000000</f>
        <v>0</v>
      </c>
      <c r="E39" s="177">
        <f>+N39/1000000000000</f>
        <v>0</v>
      </c>
      <c r="G39" s="119" t="s">
        <v>10</v>
      </c>
      <c r="H39" s="122">
        <v>0.5</v>
      </c>
      <c r="I39" s="123" t="s">
        <v>12</v>
      </c>
      <c r="J39" s="124">
        <f>+$F$8*$L$9*$K$9*H39</f>
        <v>0</v>
      </c>
      <c r="K39" s="125" t="s">
        <v>107</v>
      </c>
      <c r="L39" s="126">
        <v>0.06</v>
      </c>
      <c r="M39" s="123" t="s">
        <v>98</v>
      </c>
      <c r="N39" s="127">
        <f>+$F$9*L39*L10</f>
        <v>0</v>
      </c>
      <c r="O39" s="128" t="s">
        <v>106</v>
      </c>
    </row>
    <row r="40" spans="3:16" s="52" customFormat="1" ht="20.100000000000001" customHeight="1" x14ac:dyDescent="0.25">
      <c r="C40" s="77" t="s">
        <v>9</v>
      </c>
      <c r="D40" s="266" t="s">
        <v>25</v>
      </c>
      <c r="E40" s="266" t="s">
        <v>25</v>
      </c>
      <c r="G40" s="119" t="s">
        <v>9</v>
      </c>
      <c r="H40" s="141" t="s">
        <v>25</v>
      </c>
      <c r="I40" s="139" t="s">
        <v>25</v>
      </c>
      <c r="J40" s="142" t="s">
        <v>25</v>
      </c>
      <c r="K40" s="143" t="s">
        <v>25</v>
      </c>
      <c r="L40" s="138" t="s">
        <v>25</v>
      </c>
      <c r="M40" s="139" t="s">
        <v>25</v>
      </c>
      <c r="N40" s="137" t="s">
        <v>25</v>
      </c>
      <c r="O40" s="139" t="s">
        <v>25</v>
      </c>
    </row>
    <row r="41" spans="3:16" s="52" customFormat="1" ht="20.100000000000001" customHeight="1" x14ac:dyDescent="0.25">
      <c r="G41" s="121"/>
      <c r="N41" s="97"/>
      <c r="O41" s="97"/>
      <c r="P41" s="97"/>
    </row>
    <row r="42" spans="3:16" s="52" customFormat="1" ht="20.100000000000001" customHeight="1" x14ac:dyDescent="0.25">
      <c r="F42" s="97"/>
      <c r="G42" s="97"/>
      <c r="H42" s="51"/>
      <c r="I42" s="51"/>
    </row>
    <row r="43" spans="3:16" s="52" customFormat="1" ht="20.100000000000001" customHeight="1" x14ac:dyDescent="0.25">
      <c r="F43" s="97"/>
      <c r="G43" s="97"/>
      <c r="H43" s="51"/>
      <c r="I43" s="51"/>
    </row>
    <row r="44" spans="3:16" s="52" customFormat="1" ht="27.95" customHeight="1" x14ac:dyDescent="0.25">
      <c r="C44" s="117"/>
      <c r="D44" s="97"/>
      <c r="E44" s="97"/>
      <c r="F44" s="97"/>
      <c r="G44" s="97"/>
      <c r="H44" s="51"/>
      <c r="I44" s="51"/>
    </row>
    <row r="45" spans="3:16" s="52" customFormat="1" ht="27.95" customHeight="1" x14ac:dyDescent="0.25">
      <c r="C45" s="51"/>
      <c r="D45" s="97"/>
      <c r="E45" s="97"/>
      <c r="F45" s="97"/>
      <c r="G45" s="97"/>
      <c r="H45" s="51"/>
      <c r="I45" s="51"/>
    </row>
    <row r="46" spans="3:16" s="52" customFormat="1" ht="27.95" customHeight="1" x14ac:dyDescent="0.25">
      <c r="C46" s="51"/>
      <c r="D46" s="97"/>
      <c r="E46" s="97"/>
      <c r="F46" s="97"/>
      <c r="G46" s="97"/>
      <c r="H46" s="51"/>
      <c r="I46" s="51"/>
    </row>
    <row r="47" spans="3:16" s="52" customFormat="1" ht="27.95" customHeight="1" x14ac:dyDescent="0.25">
      <c r="C47" s="51"/>
      <c r="D47" s="97"/>
      <c r="E47" s="97"/>
      <c r="F47" s="97"/>
      <c r="G47" s="97"/>
      <c r="H47" s="51"/>
      <c r="I47" s="51"/>
    </row>
    <row r="48" spans="3:16" s="52" customFormat="1" ht="27.95" customHeight="1" x14ac:dyDescent="0.25">
      <c r="C48" s="51"/>
      <c r="D48" s="97"/>
      <c r="E48" s="97"/>
      <c r="F48" s="97"/>
      <c r="G48" s="97"/>
      <c r="H48" s="51"/>
      <c r="I48" s="51"/>
    </row>
    <row r="49" spans="3:9" s="52" customFormat="1" ht="27.95" customHeight="1" x14ac:dyDescent="0.25">
      <c r="C49" s="51"/>
      <c r="D49" s="97"/>
      <c r="E49" s="97"/>
      <c r="F49" s="97"/>
      <c r="G49" s="97"/>
      <c r="H49" s="51"/>
      <c r="I49" s="51"/>
    </row>
    <row r="50" spans="3:9" s="52" customFormat="1" ht="27.95" customHeight="1" x14ac:dyDescent="0.25">
      <c r="C50" s="51"/>
      <c r="D50" s="97"/>
      <c r="E50" s="97"/>
      <c r="F50" s="97"/>
      <c r="G50" s="97"/>
      <c r="H50" s="51"/>
      <c r="I50" s="51"/>
    </row>
    <row r="51" spans="3:9" s="52" customFormat="1" ht="27.95" customHeight="1" x14ac:dyDescent="0.25">
      <c r="C51" s="51"/>
      <c r="D51" s="97"/>
      <c r="E51" s="97"/>
      <c r="F51" s="97"/>
      <c r="G51" s="97"/>
      <c r="H51" s="51"/>
      <c r="I51" s="51"/>
    </row>
    <row r="52" spans="3:9" s="52" customFormat="1" ht="27.95" customHeight="1" x14ac:dyDescent="0.25">
      <c r="C52" s="51"/>
      <c r="D52" s="97"/>
      <c r="E52" s="97"/>
      <c r="F52" s="97"/>
      <c r="G52" s="97"/>
      <c r="H52" s="51"/>
      <c r="I52" s="51"/>
    </row>
    <row r="53" spans="3:9" s="52" customFormat="1" ht="27.95" customHeight="1" x14ac:dyDescent="0.25">
      <c r="C53" s="51"/>
      <c r="D53" s="97"/>
      <c r="E53" s="97"/>
      <c r="F53" s="97"/>
      <c r="G53" s="97"/>
      <c r="H53" s="51"/>
      <c r="I53" s="51"/>
    </row>
    <row r="54" spans="3:9" s="52" customFormat="1" ht="27.95" customHeight="1" x14ac:dyDescent="0.25">
      <c r="C54" s="51"/>
      <c r="D54" s="97"/>
      <c r="E54" s="97"/>
      <c r="F54" s="97"/>
      <c r="G54" s="97"/>
      <c r="H54" s="51"/>
      <c r="I54" s="51"/>
    </row>
    <row r="55" spans="3:9" s="52" customFormat="1" ht="27.95" customHeight="1" x14ac:dyDescent="0.25">
      <c r="C55" s="51"/>
      <c r="D55" s="97"/>
      <c r="E55" s="97"/>
      <c r="F55" s="97"/>
      <c r="G55" s="97"/>
      <c r="H55" s="51"/>
      <c r="I55" s="51"/>
    </row>
    <row r="56" spans="3:9" s="52" customFormat="1" ht="27.95" customHeight="1" x14ac:dyDescent="0.25">
      <c r="C56" s="51"/>
      <c r="D56" s="97"/>
      <c r="E56" s="97"/>
      <c r="F56" s="97"/>
      <c r="G56" s="97"/>
      <c r="H56" s="51"/>
      <c r="I56" s="51"/>
    </row>
    <row r="57" spans="3:9" s="52" customFormat="1" ht="27.95" customHeight="1" x14ac:dyDescent="0.25">
      <c r="C57" s="51"/>
      <c r="D57" s="97"/>
      <c r="E57" s="97"/>
      <c r="F57" s="97"/>
      <c r="G57" s="97"/>
      <c r="H57" s="51"/>
      <c r="I57" s="51"/>
    </row>
    <row r="58" spans="3:9" s="52" customFormat="1" ht="27.95" customHeight="1" x14ac:dyDescent="0.25">
      <c r="C58" s="51"/>
      <c r="D58" s="97"/>
      <c r="E58" s="97"/>
      <c r="F58" s="97"/>
      <c r="G58" s="97"/>
      <c r="H58" s="51"/>
      <c r="I58" s="51"/>
    </row>
    <row r="59" spans="3:9" s="52" customFormat="1" x14ac:dyDescent="0.25">
      <c r="C59" s="51"/>
      <c r="D59" s="97"/>
      <c r="E59" s="97"/>
      <c r="F59" s="97"/>
      <c r="G59" s="97"/>
      <c r="H59" s="51"/>
      <c r="I59" s="51"/>
    </row>
    <row r="60" spans="3:9" s="52" customFormat="1" x14ac:dyDescent="0.25">
      <c r="C60" s="51"/>
      <c r="D60" s="97"/>
      <c r="E60" s="97"/>
      <c r="F60" s="97"/>
      <c r="G60" s="97"/>
      <c r="H60" s="51"/>
      <c r="I60" s="51"/>
    </row>
    <row r="61" spans="3:9" s="52" customFormat="1" x14ac:dyDescent="0.25">
      <c r="C61" s="51"/>
      <c r="D61" s="97"/>
      <c r="E61" s="97"/>
      <c r="F61" s="97"/>
      <c r="G61" s="97"/>
      <c r="H61" s="51"/>
      <c r="I61" s="51"/>
    </row>
    <row r="62" spans="3:9" s="52" customFormat="1" x14ac:dyDescent="0.25">
      <c r="C62" s="51"/>
      <c r="D62" s="97"/>
      <c r="E62" s="97"/>
      <c r="F62" s="97"/>
      <c r="G62" s="97"/>
      <c r="H62" s="51"/>
      <c r="I62" s="51"/>
    </row>
    <row r="63" spans="3:9" s="52" customFormat="1" x14ac:dyDescent="0.25">
      <c r="C63" s="51"/>
      <c r="D63" s="97"/>
      <c r="E63" s="97"/>
      <c r="F63" s="97"/>
      <c r="G63" s="97"/>
      <c r="H63" s="51"/>
      <c r="I63" s="51"/>
    </row>
    <row r="64" spans="3:9" s="52" customFormat="1" x14ac:dyDescent="0.25">
      <c r="C64" s="51"/>
      <c r="D64" s="97"/>
      <c r="E64" s="97"/>
      <c r="F64" s="97"/>
      <c r="G64" s="97"/>
      <c r="H64" s="51"/>
      <c r="I64" s="51"/>
    </row>
    <row r="65" spans="3:9" s="52" customFormat="1" x14ac:dyDescent="0.25">
      <c r="C65" s="51"/>
      <c r="D65" s="97"/>
      <c r="E65" s="97"/>
      <c r="F65" s="97"/>
      <c r="G65" s="97"/>
      <c r="H65" s="51"/>
      <c r="I65" s="51"/>
    </row>
    <row r="66" spans="3:9" s="52" customFormat="1" x14ac:dyDescent="0.25">
      <c r="C66" s="51"/>
      <c r="D66" s="97"/>
      <c r="E66" s="97"/>
      <c r="F66" s="97"/>
      <c r="G66" s="97"/>
      <c r="H66" s="51"/>
      <c r="I66" s="51"/>
    </row>
    <row r="67" spans="3:9" s="52" customFormat="1" x14ac:dyDescent="0.25">
      <c r="C67" s="51"/>
      <c r="D67" s="97"/>
      <c r="E67" s="97"/>
      <c r="F67" s="97"/>
      <c r="G67" s="97"/>
      <c r="H67" s="51"/>
      <c r="I67" s="51"/>
    </row>
    <row r="68" spans="3:9" s="52" customFormat="1" x14ac:dyDescent="0.25">
      <c r="C68" s="51"/>
      <c r="D68" s="97"/>
      <c r="E68" s="97"/>
      <c r="F68" s="97"/>
      <c r="G68" s="97"/>
      <c r="H68" s="51"/>
      <c r="I68" s="51"/>
    </row>
    <row r="69" spans="3:9" s="52" customFormat="1" x14ac:dyDescent="0.25">
      <c r="C69" s="51"/>
      <c r="D69" s="97"/>
      <c r="E69" s="97"/>
      <c r="F69" s="97"/>
      <c r="G69" s="97"/>
      <c r="H69" s="51"/>
      <c r="I69" s="51"/>
    </row>
    <row r="70" spans="3:9" s="52" customFormat="1" x14ac:dyDescent="0.25">
      <c r="C70" s="51"/>
      <c r="D70" s="97"/>
      <c r="E70" s="97"/>
      <c r="F70" s="97"/>
      <c r="G70" s="97"/>
      <c r="H70" s="51"/>
      <c r="I70" s="51"/>
    </row>
    <row r="71" spans="3:9" s="52" customFormat="1" x14ac:dyDescent="0.25">
      <c r="C71" s="51"/>
      <c r="D71" s="97"/>
      <c r="E71" s="97"/>
      <c r="F71" s="97"/>
      <c r="G71" s="97"/>
      <c r="H71" s="51"/>
      <c r="I71" s="51"/>
    </row>
    <row r="72" spans="3:9" s="52" customFormat="1" x14ac:dyDescent="0.25">
      <c r="C72" s="51"/>
      <c r="D72" s="97"/>
      <c r="E72" s="97"/>
      <c r="F72" s="97"/>
      <c r="G72" s="97"/>
      <c r="H72" s="51"/>
      <c r="I72" s="51"/>
    </row>
    <row r="73" spans="3:9" s="52" customFormat="1" x14ac:dyDescent="0.25">
      <c r="C73" s="51"/>
      <c r="D73" s="97"/>
      <c r="E73" s="97"/>
      <c r="F73" s="97"/>
      <c r="G73" s="97"/>
      <c r="H73" s="51"/>
      <c r="I73" s="51"/>
    </row>
    <row r="74" spans="3:9" s="52" customFormat="1" x14ac:dyDescent="0.25">
      <c r="C74" s="51"/>
      <c r="D74" s="97"/>
      <c r="E74" s="97"/>
      <c r="F74" s="97"/>
      <c r="G74" s="97"/>
      <c r="H74" s="51"/>
      <c r="I74" s="51"/>
    </row>
    <row r="75" spans="3:9" s="52" customFormat="1" x14ac:dyDescent="0.25">
      <c r="C75" s="51"/>
      <c r="D75" s="97"/>
      <c r="E75" s="97"/>
      <c r="F75" s="97"/>
      <c r="G75" s="97"/>
      <c r="H75" s="51"/>
      <c r="I75" s="51"/>
    </row>
    <row r="76" spans="3:9" s="52" customFormat="1" x14ac:dyDescent="0.25">
      <c r="C76" s="51"/>
      <c r="D76" s="97"/>
      <c r="E76" s="97"/>
      <c r="F76" s="97"/>
      <c r="G76" s="97"/>
      <c r="H76" s="51"/>
      <c r="I76" s="51"/>
    </row>
    <row r="77" spans="3:9" s="52" customFormat="1" x14ac:dyDescent="0.25">
      <c r="C77" s="51"/>
      <c r="D77" s="97"/>
      <c r="E77" s="97"/>
      <c r="F77" s="97"/>
      <c r="G77" s="97"/>
      <c r="H77" s="51"/>
      <c r="I77" s="51"/>
    </row>
    <row r="78" spans="3:9" s="52" customFormat="1" x14ac:dyDescent="0.25">
      <c r="C78" s="51"/>
      <c r="D78" s="97"/>
      <c r="E78" s="97"/>
      <c r="F78" s="97"/>
      <c r="G78" s="97"/>
      <c r="H78" s="51"/>
      <c r="I78" s="51"/>
    </row>
    <row r="79" spans="3:9" s="52" customFormat="1" x14ac:dyDescent="0.25">
      <c r="C79" s="51"/>
      <c r="D79" s="97"/>
      <c r="E79" s="97"/>
      <c r="F79" s="97"/>
      <c r="G79" s="97"/>
      <c r="H79" s="51"/>
      <c r="I79" s="51"/>
    </row>
    <row r="80" spans="3:9" s="52" customFormat="1" x14ac:dyDescent="0.25">
      <c r="C80" s="51"/>
      <c r="D80" s="97"/>
      <c r="E80" s="97"/>
      <c r="F80" s="97"/>
      <c r="G80" s="97"/>
      <c r="H80" s="51"/>
      <c r="I80" s="51"/>
    </row>
    <row r="81" spans="3:9" s="52" customFormat="1" x14ac:dyDescent="0.25">
      <c r="C81" s="51"/>
      <c r="D81" s="97"/>
      <c r="E81" s="97"/>
      <c r="F81" s="97"/>
      <c r="G81" s="97"/>
      <c r="H81" s="51"/>
      <c r="I81" s="51"/>
    </row>
    <row r="82" spans="3:9" s="52" customFormat="1" x14ac:dyDescent="0.25">
      <c r="C82" s="51"/>
      <c r="D82" s="97"/>
      <c r="E82" s="97"/>
      <c r="F82" s="97"/>
      <c r="G82" s="97"/>
      <c r="H82" s="51"/>
      <c r="I82" s="51"/>
    </row>
    <row r="83" spans="3:9" s="52" customFormat="1" x14ac:dyDescent="0.25">
      <c r="C83" s="51"/>
      <c r="D83" s="97"/>
      <c r="E83" s="97"/>
      <c r="F83" s="97"/>
      <c r="G83" s="97"/>
      <c r="H83" s="51"/>
      <c r="I83" s="51"/>
    </row>
    <row r="84" spans="3:9" s="52" customFormat="1" x14ac:dyDescent="0.25">
      <c r="C84" s="51"/>
      <c r="D84" s="97"/>
      <c r="E84" s="97"/>
      <c r="F84" s="97"/>
      <c r="G84" s="97"/>
      <c r="H84" s="51"/>
      <c r="I84" s="51"/>
    </row>
    <row r="85" spans="3:9" s="52" customFormat="1" x14ac:dyDescent="0.25">
      <c r="C85" s="51"/>
      <c r="D85" s="97"/>
      <c r="E85" s="97"/>
      <c r="F85" s="97"/>
      <c r="G85" s="97"/>
      <c r="H85" s="51"/>
      <c r="I85" s="51"/>
    </row>
    <row r="86" spans="3:9" s="52" customFormat="1" x14ac:dyDescent="0.25">
      <c r="C86" s="51"/>
      <c r="D86" s="97"/>
      <c r="E86" s="97"/>
      <c r="F86" s="97"/>
      <c r="G86" s="97"/>
      <c r="H86" s="51"/>
      <c r="I86" s="51"/>
    </row>
    <row r="87" spans="3:9" s="52" customFormat="1" x14ac:dyDescent="0.25">
      <c r="C87" s="51"/>
      <c r="D87" s="97"/>
      <c r="E87" s="97"/>
      <c r="F87" s="97"/>
      <c r="G87" s="97"/>
      <c r="H87" s="51"/>
      <c r="I87" s="51"/>
    </row>
    <row r="88" spans="3:9" s="52" customFormat="1" x14ac:dyDescent="0.25">
      <c r="C88" s="51"/>
      <c r="D88" s="97"/>
      <c r="E88" s="97"/>
      <c r="F88" s="97"/>
      <c r="G88" s="97"/>
      <c r="H88" s="51"/>
      <c r="I88" s="51"/>
    </row>
    <row r="89" spans="3:9" s="52" customFormat="1" x14ac:dyDescent="0.25">
      <c r="C89" s="51"/>
      <c r="D89" s="97"/>
      <c r="E89" s="97"/>
      <c r="F89" s="97"/>
      <c r="G89" s="97"/>
      <c r="H89" s="51"/>
      <c r="I89" s="51"/>
    </row>
    <row r="90" spans="3:9" s="52" customFormat="1" x14ac:dyDescent="0.25">
      <c r="C90" s="51"/>
      <c r="D90" s="97"/>
      <c r="E90" s="97"/>
      <c r="F90" s="97"/>
      <c r="G90" s="97"/>
      <c r="H90" s="51"/>
      <c r="I90" s="51"/>
    </row>
    <row r="91" spans="3:9" s="52" customFormat="1" x14ac:dyDescent="0.25">
      <c r="C91" s="51"/>
      <c r="D91" s="97"/>
      <c r="E91" s="97"/>
      <c r="F91" s="97"/>
      <c r="G91" s="97"/>
      <c r="H91" s="51"/>
      <c r="I91" s="51"/>
    </row>
    <row r="92" spans="3:9" s="52" customFormat="1" x14ac:dyDescent="0.25">
      <c r="C92" s="51"/>
      <c r="D92" s="97"/>
      <c r="E92" s="97"/>
      <c r="F92" s="97"/>
      <c r="G92" s="97"/>
      <c r="H92" s="51"/>
      <c r="I92" s="51"/>
    </row>
    <row r="93" spans="3:9" s="52" customFormat="1" x14ac:dyDescent="0.25">
      <c r="C93" s="51"/>
      <c r="D93" s="97"/>
      <c r="E93" s="97"/>
      <c r="F93" s="97"/>
      <c r="G93" s="97"/>
      <c r="H93" s="51"/>
      <c r="I93" s="51"/>
    </row>
    <row r="94" spans="3:9" s="52" customFormat="1" x14ac:dyDescent="0.25">
      <c r="C94" s="51"/>
      <c r="D94" s="97"/>
      <c r="E94" s="97"/>
      <c r="F94" s="97"/>
      <c r="G94" s="97"/>
      <c r="H94" s="51"/>
      <c r="I94" s="51"/>
    </row>
    <row r="95" spans="3:9" s="52" customFormat="1" x14ac:dyDescent="0.25">
      <c r="C95" s="51"/>
      <c r="D95" s="97"/>
      <c r="E95" s="97"/>
      <c r="F95" s="97"/>
      <c r="G95" s="97"/>
      <c r="H95" s="51"/>
      <c r="I95" s="51"/>
    </row>
    <row r="96" spans="3:9" s="52" customFormat="1" x14ac:dyDescent="0.25">
      <c r="C96" s="51"/>
      <c r="D96" s="97"/>
      <c r="E96" s="97"/>
      <c r="F96" s="97"/>
      <c r="G96" s="97"/>
      <c r="H96" s="51"/>
      <c r="I96" s="51"/>
    </row>
    <row r="97" spans="3:9" s="52" customFormat="1" x14ac:dyDescent="0.25">
      <c r="C97" s="51"/>
      <c r="D97" s="97"/>
      <c r="E97" s="97"/>
      <c r="F97" s="97"/>
      <c r="G97" s="97"/>
      <c r="H97" s="51"/>
      <c r="I97" s="51"/>
    </row>
    <row r="98" spans="3:9" s="52" customFormat="1" x14ac:dyDescent="0.25">
      <c r="C98" s="51"/>
      <c r="D98" s="97"/>
      <c r="E98" s="97"/>
      <c r="F98" s="97"/>
      <c r="G98" s="97"/>
      <c r="H98" s="51"/>
      <c r="I98" s="51"/>
    </row>
    <row r="99" spans="3:9" s="52" customFormat="1" x14ac:dyDescent="0.25">
      <c r="C99" s="51"/>
      <c r="D99" s="97"/>
      <c r="E99" s="97"/>
      <c r="F99" s="97"/>
      <c r="G99" s="97"/>
      <c r="H99" s="51"/>
      <c r="I99" s="51"/>
    </row>
    <row r="100" spans="3:9" s="52" customFormat="1" x14ac:dyDescent="0.25">
      <c r="C100" s="51"/>
      <c r="D100" s="97"/>
      <c r="E100" s="97"/>
      <c r="F100" s="97"/>
      <c r="G100" s="97"/>
      <c r="H100" s="51"/>
      <c r="I100" s="51"/>
    </row>
    <row r="101" spans="3:9" s="52" customFormat="1" x14ac:dyDescent="0.25">
      <c r="C101" s="51"/>
      <c r="D101" s="97"/>
      <c r="E101" s="97"/>
      <c r="F101" s="97"/>
      <c r="G101" s="97"/>
      <c r="H101" s="51"/>
      <c r="I101" s="51"/>
    </row>
    <row r="102" spans="3:9" s="52" customFormat="1" x14ac:dyDescent="0.25">
      <c r="C102" s="51"/>
      <c r="D102" s="97"/>
      <c r="E102" s="97"/>
      <c r="F102" s="97"/>
      <c r="G102" s="97"/>
      <c r="H102" s="51"/>
      <c r="I102" s="51"/>
    </row>
    <row r="103" spans="3:9" s="52" customFormat="1" x14ac:dyDescent="0.25">
      <c r="C103" s="51"/>
      <c r="D103" s="97"/>
      <c r="E103" s="97"/>
      <c r="F103" s="97"/>
      <c r="G103" s="97"/>
      <c r="H103" s="51"/>
      <c r="I103" s="51"/>
    </row>
    <row r="104" spans="3:9" s="52" customFormat="1" x14ac:dyDescent="0.25">
      <c r="C104" s="51"/>
      <c r="D104" s="97"/>
      <c r="E104" s="97"/>
      <c r="F104" s="97"/>
      <c r="G104" s="97"/>
      <c r="H104" s="51"/>
      <c r="I104" s="51"/>
    </row>
    <row r="105" spans="3:9" s="52" customFormat="1" x14ac:dyDescent="0.25">
      <c r="C105" s="51"/>
      <c r="D105" s="97"/>
      <c r="E105" s="97"/>
      <c r="F105" s="97"/>
      <c r="G105" s="97"/>
      <c r="H105" s="51"/>
      <c r="I105" s="51"/>
    </row>
    <row r="106" spans="3:9" s="52" customFormat="1" x14ac:dyDescent="0.25">
      <c r="C106" s="51"/>
      <c r="D106" s="97"/>
      <c r="E106" s="97"/>
      <c r="F106" s="97"/>
      <c r="G106" s="97"/>
      <c r="H106" s="51"/>
      <c r="I106" s="51"/>
    </row>
    <row r="107" spans="3:9" s="52" customFormat="1" x14ac:dyDescent="0.25">
      <c r="C107" s="51"/>
      <c r="D107" s="97"/>
      <c r="E107" s="97"/>
      <c r="F107" s="97"/>
      <c r="G107" s="97"/>
      <c r="H107" s="51"/>
      <c r="I107" s="51"/>
    </row>
    <row r="108" spans="3:9" s="52" customFormat="1" x14ac:dyDescent="0.25">
      <c r="C108" s="51"/>
      <c r="D108" s="97"/>
      <c r="E108" s="97"/>
      <c r="F108" s="97"/>
      <c r="G108" s="97"/>
      <c r="H108" s="51"/>
      <c r="I108" s="51"/>
    </row>
    <row r="109" spans="3:9" s="52" customFormat="1" x14ac:dyDescent="0.25">
      <c r="C109" s="51"/>
      <c r="D109" s="97"/>
      <c r="E109" s="97"/>
      <c r="F109" s="97"/>
      <c r="G109" s="97"/>
      <c r="H109" s="51"/>
      <c r="I109" s="51"/>
    </row>
    <row r="110" spans="3:9" s="52" customFormat="1" x14ac:dyDescent="0.25">
      <c r="C110" s="51"/>
      <c r="D110" s="97"/>
      <c r="E110" s="97"/>
      <c r="F110" s="97"/>
      <c r="G110" s="97"/>
      <c r="H110" s="51"/>
      <c r="I110" s="51"/>
    </row>
    <row r="111" spans="3:9" s="52" customFormat="1" x14ac:dyDescent="0.25">
      <c r="C111" s="51"/>
      <c r="D111" s="97"/>
      <c r="E111" s="97"/>
      <c r="F111" s="97"/>
      <c r="G111" s="97"/>
      <c r="H111" s="51"/>
      <c r="I111" s="51"/>
    </row>
    <row r="112" spans="3:9" s="52" customFormat="1" x14ac:dyDescent="0.25">
      <c r="C112" s="51"/>
      <c r="D112" s="97"/>
      <c r="E112" s="97"/>
      <c r="F112" s="97"/>
      <c r="G112" s="97"/>
      <c r="H112" s="51"/>
      <c r="I112" s="51"/>
    </row>
    <row r="113" spans="3:9" s="52" customFormat="1" x14ac:dyDescent="0.25">
      <c r="C113" s="51"/>
      <c r="D113" s="97"/>
      <c r="E113" s="97"/>
      <c r="F113" s="97"/>
      <c r="G113" s="97"/>
      <c r="H113" s="51"/>
      <c r="I113" s="51"/>
    </row>
    <row r="114" spans="3:9" s="52" customFormat="1" x14ac:dyDescent="0.25">
      <c r="C114" s="51"/>
      <c r="D114" s="97"/>
      <c r="E114" s="97"/>
      <c r="F114" s="97"/>
      <c r="G114" s="97"/>
      <c r="H114" s="51"/>
      <c r="I114" s="51"/>
    </row>
    <row r="115" spans="3:9" s="52" customFormat="1" x14ac:dyDescent="0.25">
      <c r="C115" s="51"/>
      <c r="D115" s="97"/>
      <c r="E115" s="97"/>
      <c r="F115" s="97"/>
      <c r="G115" s="97"/>
      <c r="H115" s="51"/>
      <c r="I115" s="51"/>
    </row>
    <row r="116" spans="3:9" s="52" customFormat="1" x14ac:dyDescent="0.25">
      <c r="C116" s="51"/>
      <c r="D116" s="97"/>
      <c r="E116" s="97"/>
      <c r="F116" s="97"/>
      <c r="G116" s="97"/>
      <c r="H116" s="51"/>
      <c r="I116" s="51"/>
    </row>
    <row r="117" spans="3:9" s="52" customFormat="1" x14ac:dyDescent="0.25">
      <c r="C117" s="51"/>
      <c r="D117" s="97"/>
      <c r="E117" s="97"/>
      <c r="F117" s="97"/>
      <c r="G117" s="97"/>
      <c r="H117" s="51"/>
      <c r="I117" s="51"/>
    </row>
    <row r="118" spans="3:9" s="52" customFormat="1" x14ac:dyDescent="0.25">
      <c r="C118" s="51"/>
      <c r="D118" s="97"/>
      <c r="E118" s="97"/>
      <c r="F118" s="97"/>
      <c r="G118" s="97"/>
      <c r="H118" s="51"/>
      <c r="I118" s="51"/>
    </row>
    <row r="119" spans="3:9" s="52" customFormat="1" x14ac:dyDescent="0.25">
      <c r="C119" s="51"/>
      <c r="D119" s="97"/>
      <c r="E119" s="97"/>
      <c r="F119" s="97"/>
      <c r="G119" s="97"/>
      <c r="H119" s="51"/>
      <c r="I119" s="51"/>
    </row>
    <row r="120" spans="3:9" s="52" customFormat="1" x14ac:dyDescent="0.25">
      <c r="C120" s="51"/>
      <c r="D120" s="97"/>
      <c r="E120" s="97"/>
      <c r="F120" s="97"/>
      <c r="G120" s="97"/>
      <c r="H120" s="51"/>
      <c r="I120" s="51"/>
    </row>
    <row r="121" spans="3:9" s="52" customFormat="1" x14ac:dyDescent="0.25">
      <c r="C121" s="51"/>
      <c r="D121" s="97"/>
      <c r="E121" s="97"/>
      <c r="F121" s="97"/>
      <c r="G121" s="97"/>
      <c r="H121" s="51"/>
      <c r="I121" s="51"/>
    </row>
    <row r="122" spans="3:9" s="52" customFormat="1" x14ac:dyDescent="0.25">
      <c r="C122" s="51"/>
      <c r="D122" s="97"/>
      <c r="E122" s="97"/>
      <c r="F122" s="97"/>
      <c r="G122" s="97"/>
      <c r="H122" s="51"/>
      <c r="I122" s="51"/>
    </row>
    <row r="123" spans="3:9" s="52" customFormat="1" x14ac:dyDescent="0.25">
      <c r="C123" s="51"/>
      <c r="D123" s="97"/>
      <c r="E123" s="97"/>
      <c r="F123" s="97"/>
      <c r="G123" s="97"/>
      <c r="H123" s="51"/>
      <c r="I123" s="51"/>
    </row>
  </sheetData>
  <sheetProtection formatCells="0" formatColumns="0" formatRows="0" insertColumns="0" insertRows="0" insertHyperlinks="0" deleteColumns="0" deleteRows="0" sort="0" autoFilter="0" pivotTables="0"/>
  <mergeCells count="25">
    <mergeCell ref="N15:N16"/>
    <mergeCell ref="O15:O16"/>
    <mergeCell ref="B13:C14"/>
    <mergeCell ref="F13:G14"/>
    <mergeCell ref="C10:D10"/>
    <mergeCell ref="I15:I16"/>
    <mergeCell ref="J15:J16"/>
    <mergeCell ref="L15:L16"/>
    <mergeCell ref="M15:M16"/>
    <mergeCell ref="K15:K16"/>
    <mergeCell ref="C15:C16"/>
    <mergeCell ref="F9:G9"/>
    <mergeCell ref="G15:G16"/>
    <mergeCell ref="E10:H10"/>
    <mergeCell ref="C8:D9"/>
    <mergeCell ref="F8:G8"/>
    <mergeCell ref="H15:H16"/>
    <mergeCell ref="D15:E15"/>
    <mergeCell ref="A2:F3"/>
    <mergeCell ref="J7:J8"/>
    <mergeCell ref="L7:L8"/>
    <mergeCell ref="C7:H7"/>
    <mergeCell ref="B5:D6"/>
    <mergeCell ref="I5:J6"/>
    <mergeCell ref="K7:K8"/>
  </mergeCells>
  <conditionalFormatting sqref="O8:O10 P5 O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6" location="Instrucciones!A1" display="Inicio"/>
    <hyperlink ref="O8" location="'Combustibles pesados'!A1" display="Líquidos Pesados"/>
    <hyperlink ref="O9" location="'Combustibles líquidos ligeros'!A1" display="Líquidos Ligeros"/>
    <hyperlink ref="O10" location="Biomasa!A1" display="Biomasa"/>
    <hyperlink ref="O7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workbookViewId="0">
      <selection activeCell="P9" sqref="P9"/>
    </sheetView>
  </sheetViews>
  <sheetFormatPr baseColWidth="10" defaultColWidth="10.88671875" defaultRowHeight="15.75" x14ac:dyDescent="0.25"/>
  <cols>
    <col min="1" max="2" width="4" style="53" customWidth="1"/>
    <col min="3" max="3" width="12.109375" style="52" customWidth="1"/>
    <col min="4" max="6" width="12.109375" style="148" customWidth="1"/>
    <col min="7" max="7" width="9.88671875" style="148" bestFit="1" customWidth="1"/>
    <col min="8" max="9" width="12.109375" style="148" customWidth="1"/>
    <col min="10" max="10" width="10.44140625" style="52" customWidth="1"/>
    <col min="11" max="12" width="12.109375" style="52" customWidth="1"/>
    <col min="13" max="13" width="12.109375" style="53" customWidth="1"/>
    <col min="14" max="14" width="10.6640625" style="53" customWidth="1"/>
    <col min="15" max="16" width="12.109375" style="53" customWidth="1"/>
    <col min="17" max="17" width="7.44140625" style="53" customWidth="1"/>
    <col min="18" max="23" width="12.109375" style="53" customWidth="1"/>
    <col min="24" max="16384" width="10.88671875" style="53"/>
  </cols>
  <sheetData>
    <row r="1" spans="1:17" s="52" customFormat="1" ht="15" customHeight="1" x14ac:dyDescent="0.25">
      <c r="A1" s="344" t="s">
        <v>69</v>
      </c>
      <c r="B1" s="344"/>
      <c r="C1" s="344"/>
      <c r="D1" s="344"/>
      <c r="E1" s="344"/>
      <c r="F1" s="344"/>
      <c r="G1" s="344"/>
      <c r="H1" s="344"/>
      <c r="I1" s="148"/>
    </row>
    <row r="2" spans="1:17" s="52" customFormat="1" ht="20.100000000000001" customHeight="1" x14ac:dyDescent="0.25">
      <c r="A2" s="344"/>
      <c r="B2" s="344"/>
      <c r="C2" s="344"/>
      <c r="D2" s="344"/>
      <c r="E2" s="344"/>
      <c r="F2" s="344"/>
      <c r="G2" s="344"/>
      <c r="H2" s="344"/>
      <c r="I2" s="148"/>
    </row>
    <row r="3" spans="1:17" s="52" customFormat="1" ht="20.100000000000001" customHeight="1" x14ac:dyDescent="0.25">
      <c r="A3" s="344"/>
      <c r="B3" s="344"/>
      <c r="C3" s="344"/>
      <c r="D3" s="344"/>
      <c r="E3" s="344"/>
      <c r="F3" s="344"/>
      <c r="G3" s="344"/>
      <c r="H3" s="344"/>
      <c r="I3" s="148"/>
    </row>
    <row r="4" spans="1:17" s="52" customFormat="1" ht="20.100000000000001" customHeight="1" x14ac:dyDescent="0.45">
      <c r="A4" s="149"/>
      <c r="B4" s="149"/>
      <c r="C4" s="149"/>
      <c r="D4" s="149"/>
      <c r="E4" s="149"/>
      <c r="F4" s="149"/>
      <c r="G4" s="149"/>
      <c r="H4" s="148"/>
      <c r="I4" s="148"/>
    </row>
    <row r="5" spans="1:17" s="52" customFormat="1" ht="20.100000000000001" customHeight="1" x14ac:dyDescent="0.25">
      <c r="B5" s="328" t="s">
        <v>196</v>
      </c>
      <c r="C5" s="328"/>
      <c r="D5" s="328"/>
      <c r="E5" s="150"/>
      <c r="F5" s="150"/>
      <c r="G5" s="150"/>
      <c r="H5" s="150"/>
      <c r="I5" s="150"/>
      <c r="J5" s="345" t="s">
        <v>59</v>
      </c>
      <c r="K5" s="345"/>
      <c r="L5" s="345"/>
      <c r="M5" s="345"/>
      <c r="N5" s="151"/>
      <c r="P5" s="106" t="s">
        <v>56</v>
      </c>
    </row>
    <row r="6" spans="1:17" s="52" customFormat="1" ht="20.100000000000001" customHeight="1" x14ac:dyDescent="0.25">
      <c r="B6" s="328"/>
      <c r="C6" s="328"/>
      <c r="D6" s="328"/>
      <c r="E6" s="150"/>
      <c r="F6" s="150"/>
      <c r="G6" s="150"/>
      <c r="H6" s="150"/>
      <c r="I6" s="150"/>
      <c r="J6" s="345"/>
      <c r="K6" s="345"/>
      <c r="L6" s="345"/>
      <c r="M6" s="345"/>
      <c r="N6" s="151"/>
      <c r="P6" s="108" t="s">
        <v>18</v>
      </c>
    </row>
    <row r="7" spans="1:17" s="52" customFormat="1" ht="20.100000000000001" customHeight="1" x14ac:dyDescent="0.25">
      <c r="B7" s="107"/>
      <c r="C7" s="314" t="s">
        <v>29</v>
      </c>
      <c r="D7" s="314"/>
      <c r="E7" s="314"/>
      <c r="F7" s="314"/>
      <c r="G7" s="314"/>
      <c r="H7" s="314"/>
      <c r="I7" s="315"/>
      <c r="J7" s="107"/>
      <c r="K7" s="348" t="s">
        <v>13</v>
      </c>
      <c r="L7" s="348" t="s">
        <v>35</v>
      </c>
      <c r="M7" s="348" t="s">
        <v>52</v>
      </c>
      <c r="N7" s="152"/>
      <c r="P7" s="109" t="s">
        <v>19</v>
      </c>
    </row>
    <row r="8" spans="1:17" s="52" customFormat="1" ht="20.100000000000001" customHeight="1" x14ac:dyDescent="0.25">
      <c r="B8" s="107"/>
      <c r="C8" s="358"/>
      <c r="D8" s="359"/>
      <c r="E8" s="62" t="s">
        <v>32</v>
      </c>
      <c r="F8" s="350">
        <v>0</v>
      </c>
      <c r="G8" s="351"/>
      <c r="H8" s="352"/>
      <c r="I8" s="62" t="s">
        <v>49</v>
      </c>
      <c r="J8" s="107"/>
      <c r="K8" s="349"/>
      <c r="L8" s="349"/>
      <c r="M8" s="349"/>
      <c r="N8" s="152"/>
      <c r="P8" s="109" t="s">
        <v>189</v>
      </c>
    </row>
    <row r="9" spans="1:17" s="52" customFormat="1" ht="23.1" customHeight="1" x14ac:dyDescent="0.25">
      <c r="B9" s="107"/>
      <c r="C9" s="358"/>
      <c r="D9" s="359"/>
      <c r="E9" s="62" t="s">
        <v>15</v>
      </c>
      <c r="F9" s="350">
        <v>0</v>
      </c>
      <c r="G9" s="351"/>
      <c r="H9" s="352"/>
      <c r="I9" s="62" t="s">
        <v>50</v>
      </c>
      <c r="J9" s="107"/>
      <c r="K9" s="164" t="s">
        <v>201</v>
      </c>
      <c r="L9" s="165">
        <v>40.4</v>
      </c>
      <c r="M9" s="165">
        <f>962/1000</f>
        <v>0.96199999999999997</v>
      </c>
      <c r="N9" s="152"/>
      <c r="P9" s="109" t="s">
        <v>20</v>
      </c>
    </row>
    <row r="10" spans="1:17" s="52" customFormat="1" ht="29.1" customHeight="1" x14ac:dyDescent="0.25">
      <c r="A10" s="162"/>
      <c r="B10" s="163"/>
      <c r="C10" s="360" t="s">
        <v>26</v>
      </c>
      <c r="D10" s="361"/>
      <c r="E10" s="332" t="s">
        <v>109</v>
      </c>
      <c r="F10" s="333"/>
      <c r="G10" s="333"/>
      <c r="H10" s="333"/>
      <c r="I10" s="334"/>
      <c r="J10" s="163"/>
      <c r="K10" s="164" t="s">
        <v>15</v>
      </c>
      <c r="L10" s="165">
        <v>32.5</v>
      </c>
      <c r="M10" s="166" t="s">
        <v>30</v>
      </c>
      <c r="N10" s="167"/>
      <c r="O10" s="162"/>
      <c r="P10" s="162"/>
      <c r="Q10" s="162"/>
    </row>
    <row r="11" spans="1:17" s="52" customFormat="1" ht="20.100000000000001" customHeight="1" x14ac:dyDescent="0.25">
      <c r="A11" s="162"/>
      <c r="B11" s="163"/>
      <c r="C11" s="163"/>
      <c r="D11" s="168"/>
      <c r="E11" s="169"/>
      <c r="F11" s="169"/>
      <c r="G11" s="169"/>
      <c r="H11" s="169"/>
      <c r="I11" s="169"/>
      <c r="J11" s="163"/>
      <c r="K11" s="163"/>
      <c r="L11" s="163"/>
      <c r="M11" s="163"/>
      <c r="N11" s="167"/>
      <c r="O11" s="162"/>
      <c r="P11" s="162"/>
      <c r="Q11" s="162"/>
    </row>
    <row r="12" spans="1:17" s="52" customFormat="1" ht="20.100000000000001" customHeight="1" x14ac:dyDescent="0.25">
      <c r="A12" s="162"/>
      <c r="B12" s="162"/>
      <c r="C12" s="162"/>
      <c r="D12" s="170"/>
      <c r="E12" s="171"/>
      <c r="F12" s="171"/>
      <c r="G12" s="171"/>
      <c r="H12" s="171"/>
      <c r="I12" s="171"/>
      <c r="J12" s="162"/>
      <c r="K12" s="162"/>
      <c r="L12" s="162"/>
      <c r="M12" s="162"/>
      <c r="N12" s="162"/>
      <c r="O12" s="162"/>
      <c r="P12" s="162"/>
      <c r="Q12" s="162"/>
    </row>
    <row r="13" spans="1:17" s="52" customFormat="1" ht="20.100000000000001" customHeight="1" x14ac:dyDescent="0.25">
      <c r="A13" s="162"/>
      <c r="B13" s="346" t="s">
        <v>38</v>
      </c>
      <c r="C13" s="346"/>
      <c r="D13" s="172"/>
      <c r="E13" s="172"/>
      <c r="F13" s="347" t="s">
        <v>58</v>
      </c>
      <c r="G13" s="347"/>
      <c r="H13" s="173"/>
      <c r="I13" s="173"/>
      <c r="J13" s="173"/>
      <c r="K13" s="173"/>
      <c r="L13" s="173"/>
      <c r="M13" s="173"/>
      <c r="N13" s="173"/>
      <c r="O13" s="173"/>
      <c r="P13" s="162"/>
      <c r="Q13" s="162"/>
    </row>
    <row r="14" spans="1:17" s="52" customFormat="1" ht="20.100000000000001" customHeight="1" x14ac:dyDescent="0.25">
      <c r="A14" s="162"/>
      <c r="B14" s="346"/>
      <c r="C14" s="346"/>
      <c r="D14" s="174"/>
      <c r="E14" s="174"/>
      <c r="F14" s="347"/>
      <c r="G14" s="347"/>
      <c r="H14" s="175"/>
      <c r="I14" s="175"/>
      <c r="J14" s="175"/>
      <c r="K14" s="175"/>
      <c r="L14" s="175"/>
      <c r="M14" s="175"/>
      <c r="N14" s="175"/>
      <c r="O14" s="175"/>
      <c r="P14" s="162"/>
      <c r="Q14" s="162"/>
    </row>
    <row r="15" spans="1:17" s="285" customFormat="1" ht="20.100000000000001" customHeight="1" x14ac:dyDescent="0.25">
      <c r="A15" s="290"/>
      <c r="B15" s="290"/>
      <c r="C15" s="356" t="s">
        <v>197</v>
      </c>
      <c r="D15" s="353" t="s">
        <v>36</v>
      </c>
      <c r="E15" s="354"/>
      <c r="F15" s="290"/>
      <c r="G15" s="355" t="s">
        <v>197</v>
      </c>
      <c r="H15" s="355" t="s">
        <v>27</v>
      </c>
      <c r="I15" s="355" t="s">
        <v>63</v>
      </c>
      <c r="J15" s="355" t="s">
        <v>203</v>
      </c>
      <c r="K15" s="355" t="s">
        <v>28</v>
      </c>
      <c r="L15" s="355" t="s">
        <v>27</v>
      </c>
      <c r="M15" s="355" t="s">
        <v>63</v>
      </c>
      <c r="N15" s="355" t="s">
        <v>204</v>
      </c>
      <c r="O15" s="355" t="s">
        <v>28</v>
      </c>
      <c r="P15" s="290"/>
      <c r="Q15" s="290"/>
    </row>
    <row r="16" spans="1:17" s="285" customFormat="1" ht="22.7" customHeight="1" x14ac:dyDescent="0.25">
      <c r="A16" s="290"/>
      <c r="B16" s="290"/>
      <c r="C16" s="357"/>
      <c r="D16" s="291" t="s">
        <v>202</v>
      </c>
      <c r="E16" s="291" t="s">
        <v>15</v>
      </c>
      <c r="F16" s="290"/>
      <c r="G16" s="355"/>
      <c r="H16" s="355"/>
      <c r="I16" s="355"/>
      <c r="J16" s="355"/>
      <c r="K16" s="355"/>
      <c r="L16" s="355"/>
      <c r="M16" s="355"/>
      <c r="N16" s="355"/>
      <c r="O16" s="355"/>
      <c r="P16" s="290"/>
      <c r="Q16" s="290"/>
    </row>
    <row r="17" spans="1:17" s="52" customFormat="1" ht="20.100000000000001" customHeight="1" x14ac:dyDescent="0.25">
      <c r="A17" s="162"/>
      <c r="B17" s="162"/>
      <c r="C17" s="176" t="s">
        <v>21</v>
      </c>
      <c r="D17" s="177">
        <f>+J17/1000000</f>
        <v>0</v>
      </c>
      <c r="E17" s="177">
        <f>+N17/1000</f>
        <v>0</v>
      </c>
      <c r="F17" s="162"/>
      <c r="G17" s="178" t="s">
        <v>21</v>
      </c>
      <c r="H17" s="179">
        <v>35.4</v>
      </c>
      <c r="I17" s="179" t="s">
        <v>60</v>
      </c>
      <c r="J17" s="180">
        <f>+$F$8*$M$9*$L$9*H17</f>
        <v>0</v>
      </c>
      <c r="K17" s="181" t="s">
        <v>88</v>
      </c>
      <c r="L17" s="182">
        <v>1.5875732950000001</v>
      </c>
      <c r="M17" s="179" t="s">
        <v>97</v>
      </c>
      <c r="N17" s="183">
        <f>+$F$9*L17</f>
        <v>0</v>
      </c>
      <c r="O17" s="184" t="s">
        <v>99</v>
      </c>
      <c r="P17" s="162"/>
      <c r="Q17" s="162"/>
    </row>
    <row r="18" spans="1:17" s="52" customFormat="1" ht="20.100000000000001" customHeight="1" x14ac:dyDescent="0.25">
      <c r="A18" s="162"/>
      <c r="B18" s="162"/>
      <c r="C18" s="185" t="s">
        <v>42</v>
      </c>
      <c r="D18" s="177">
        <f t="shared" ref="D18:D36" si="0">+J18/1000000</f>
        <v>0</v>
      </c>
      <c r="E18" s="177">
        <f t="shared" ref="E18:E22" si="1">+N18/1000</f>
        <v>0</v>
      </c>
      <c r="F18" s="162"/>
      <c r="G18" s="186" t="s">
        <v>75</v>
      </c>
      <c r="H18" s="179">
        <v>25.2</v>
      </c>
      <c r="I18" s="179" t="s">
        <v>60</v>
      </c>
      <c r="J18" s="180">
        <f t="shared" ref="J18:J24" si="2">+$F$8*$M$9*$L$9*H18</f>
        <v>0</v>
      </c>
      <c r="K18" s="181" t="s">
        <v>88</v>
      </c>
      <c r="L18" s="182">
        <v>1.2473790175000001</v>
      </c>
      <c r="M18" s="179" t="s">
        <v>97</v>
      </c>
      <c r="N18" s="183">
        <f t="shared" ref="N18:N24" si="3">+$F$9*L18</f>
        <v>0</v>
      </c>
      <c r="O18" s="184" t="s">
        <v>99</v>
      </c>
      <c r="P18" s="162"/>
      <c r="Q18" s="162"/>
    </row>
    <row r="19" spans="1:17" s="52" customFormat="1" ht="20.100000000000001" customHeight="1" x14ac:dyDescent="0.25">
      <c r="A19" s="162"/>
      <c r="B19" s="162"/>
      <c r="C19" s="185" t="s">
        <v>43</v>
      </c>
      <c r="D19" s="177">
        <f t="shared" si="0"/>
        <v>0</v>
      </c>
      <c r="E19" s="177">
        <f t="shared" si="1"/>
        <v>0</v>
      </c>
      <c r="F19" s="162"/>
      <c r="G19" s="186" t="s">
        <v>76</v>
      </c>
      <c r="H19" s="179">
        <v>19.3</v>
      </c>
      <c r="I19" s="179" t="s">
        <v>60</v>
      </c>
      <c r="J19" s="180">
        <f t="shared" si="2"/>
        <v>0</v>
      </c>
      <c r="K19" s="181" t="s">
        <v>88</v>
      </c>
      <c r="L19" s="182">
        <v>0.71440798275000006</v>
      </c>
      <c r="M19" s="179" t="s">
        <v>97</v>
      </c>
      <c r="N19" s="183">
        <f t="shared" si="3"/>
        <v>0</v>
      </c>
      <c r="O19" s="184" t="s">
        <v>99</v>
      </c>
      <c r="P19" s="162"/>
      <c r="Q19" s="162"/>
    </row>
    <row r="20" spans="1:17" s="52" customFormat="1" ht="20.100000000000001" customHeight="1" x14ac:dyDescent="0.25">
      <c r="A20" s="162"/>
      <c r="B20" s="162"/>
      <c r="C20" s="176" t="s">
        <v>22</v>
      </c>
      <c r="D20" s="177">
        <f>+J20/1000</f>
        <v>0</v>
      </c>
      <c r="E20" s="177">
        <f t="shared" si="1"/>
        <v>0</v>
      </c>
      <c r="F20" s="162"/>
      <c r="G20" s="178" t="s">
        <v>22</v>
      </c>
      <c r="H20" s="179">
        <v>9.1200000000000003E-2</v>
      </c>
      <c r="I20" s="179" t="s">
        <v>94</v>
      </c>
      <c r="J20" s="180">
        <f>+F8*H20</f>
        <v>0</v>
      </c>
      <c r="K20" s="181" t="s">
        <v>99</v>
      </c>
      <c r="L20" s="182">
        <v>3.5000000000000003E-2</v>
      </c>
      <c r="M20" s="179" t="s">
        <v>97</v>
      </c>
      <c r="N20" s="183">
        <f t="shared" si="3"/>
        <v>0</v>
      </c>
      <c r="O20" s="184" t="s">
        <v>99</v>
      </c>
      <c r="P20" s="162"/>
      <c r="Q20" s="162"/>
    </row>
    <row r="21" spans="1:17" s="52" customFormat="1" ht="20.100000000000001" customHeight="1" x14ac:dyDescent="0.25">
      <c r="A21" s="162"/>
      <c r="B21" s="162"/>
      <c r="C21" s="185" t="s">
        <v>1</v>
      </c>
      <c r="D21" s="177">
        <f t="shared" si="0"/>
        <v>0</v>
      </c>
      <c r="E21" s="177">
        <f t="shared" si="1"/>
        <v>0</v>
      </c>
      <c r="F21" s="162"/>
      <c r="G21" s="187" t="s">
        <v>1</v>
      </c>
      <c r="H21" s="188">
        <v>15.1</v>
      </c>
      <c r="I21" s="188" t="s">
        <v>60</v>
      </c>
      <c r="J21" s="189">
        <f t="shared" si="2"/>
        <v>0</v>
      </c>
      <c r="K21" s="190" t="s">
        <v>88</v>
      </c>
      <c r="L21" s="191">
        <v>0.27215542199999998</v>
      </c>
      <c r="M21" s="188" t="s">
        <v>97</v>
      </c>
      <c r="N21" s="192">
        <f t="shared" si="3"/>
        <v>0</v>
      </c>
      <c r="O21" s="193" t="s">
        <v>99</v>
      </c>
      <c r="P21" s="162"/>
      <c r="Q21" s="162"/>
    </row>
    <row r="22" spans="1:17" s="52" customFormat="1" ht="20.100000000000001" customHeight="1" x14ac:dyDescent="0.25">
      <c r="A22" s="162"/>
      <c r="B22" s="162"/>
      <c r="C22" s="176" t="s">
        <v>44</v>
      </c>
      <c r="D22" s="265" t="s">
        <v>85</v>
      </c>
      <c r="E22" s="177">
        <f t="shared" si="1"/>
        <v>0</v>
      </c>
      <c r="F22" s="162"/>
      <c r="G22" s="194" t="s">
        <v>77</v>
      </c>
      <c r="H22" s="195" t="s">
        <v>85</v>
      </c>
      <c r="I22" s="195" t="s">
        <v>85</v>
      </c>
      <c r="J22" s="196" t="s">
        <v>85</v>
      </c>
      <c r="K22" s="195" t="s">
        <v>85</v>
      </c>
      <c r="L22" s="197">
        <v>2.5627968904999999E-4</v>
      </c>
      <c r="M22" s="198" t="s">
        <v>97</v>
      </c>
      <c r="N22" s="199">
        <f t="shared" si="3"/>
        <v>0</v>
      </c>
      <c r="O22" s="200" t="s">
        <v>99</v>
      </c>
      <c r="P22" s="162"/>
      <c r="Q22" s="162"/>
    </row>
    <row r="23" spans="1:17" s="52" customFormat="1" ht="20.100000000000001" customHeight="1" x14ac:dyDescent="0.25">
      <c r="A23" s="162"/>
      <c r="B23" s="162"/>
      <c r="C23" s="185" t="s">
        <v>3</v>
      </c>
      <c r="D23" s="177">
        <f>+J23/1000000000</f>
        <v>0</v>
      </c>
      <c r="E23" s="177">
        <f>+N23/1000000</f>
        <v>0</v>
      </c>
      <c r="F23" s="162"/>
      <c r="G23" s="201" t="s">
        <v>3</v>
      </c>
      <c r="H23" s="198">
        <v>4.5599999999999996</v>
      </c>
      <c r="I23" s="198" t="s">
        <v>61</v>
      </c>
      <c r="J23" s="202">
        <f t="shared" si="2"/>
        <v>0</v>
      </c>
      <c r="K23" s="203" t="s">
        <v>89</v>
      </c>
      <c r="L23" s="198">
        <v>0.2</v>
      </c>
      <c r="M23" s="198" t="s">
        <v>96</v>
      </c>
      <c r="N23" s="199">
        <f t="shared" si="3"/>
        <v>0</v>
      </c>
      <c r="O23" s="200" t="s">
        <v>88</v>
      </c>
      <c r="P23" s="162"/>
      <c r="Q23" s="162"/>
    </row>
    <row r="24" spans="1:17" s="52" customFormat="1" ht="20.100000000000001" customHeight="1" x14ac:dyDescent="0.25">
      <c r="A24" s="162"/>
      <c r="B24" s="162"/>
      <c r="C24" s="185" t="s">
        <v>6</v>
      </c>
      <c r="D24" s="177">
        <f>+J24/1000000000</f>
        <v>0</v>
      </c>
      <c r="E24" s="177">
        <f>+N24/1000000</f>
        <v>0</v>
      </c>
      <c r="F24" s="162"/>
      <c r="G24" s="201" t="s">
        <v>6</v>
      </c>
      <c r="H24" s="198">
        <v>3.98</v>
      </c>
      <c r="I24" s="198" t="s">
        <v>61</v>
      </c>
      <c r="J24" s="202">
        <f t="shared" si="2"/>
        <v>0</v>
      </c>
      <c r="K24" s="203" t="s">
        <v>89</v>
      </c>
      <c r="L24" s="198">
        <v>8.8999999999999996E-2</v>
      </c>
      <c r="M24" s="198" t="s">
        <v>96</v>
      </c>
      <c r="N24" s="199">
        <f t="shared" si="3"/>
        <v>0</v>
      </c>
      <c r="O24" s="200" t="s">
        <v>88</v>
      </c>
      <c r="P24" s="162"/>
      <c r="Q24" s="162"/>
    </row>
    <row r="25" spans="1:17" s="52" customFormat="1" ht="20.100000000000001" customHeight="1" x14ac:dyDescent="0.25">
      <c r="A25" s="162"/>
      <c r="B25" s="162"/>
      <c r="C25" s="176" t="s">
        <v>45</v>
      </c>
      <c r="D25" s="266" t="s">
        <v>25</v>
      </c>
      <c r="E25" s="266" t="str">
        <f t="shared" ref="E25:E40" si="4">+N25</f>
        <v>ND</v>
      </c>
      <c r="F25" s="162"/>
      <c r="G25" s="194" t="s">
        <v>78</v>
      </c>
      <c r="H25" s="204" t="s">
        <v>25</v>
      </c>
      <c r="I25" s="204" t="s">
        <v>25</v>
      </c>
      <c r="J25" s="205" t="s">
        <v>25</v>
      </c>
      <c r="K25" s="204" t="s">
        <v>25</v>
      </c>
      <c r="L25" s="204" t="s">
        <v>25</v>
      </c>
      <c r="M25" s="204" t="s">
        <v>25</v>
      </c>
      <c r="N25" s="205" t="s">
        <v>25</v>
      </c>
      <c r="O25" s="206" t="s">
        <v>25</v>
      </c>
      <c r="P25" s="162"/>
      <c r="Q25" s="162"/>
    </row>
    <row r="26" spans="1:17" s="52" customFormat="1" ht="20.100000000000001" customHeight="1" x14ac:dyDescent="0.25">
      <c r="A26" s="162"/>
      <c r="B26" s="162"/>
      <c r="C26" s="176" t="s">
        <v>46</v>
      </c>
      <c r="D26" s="266" t="s">
        <v>25</v>
      </c>
      <c r="E26" s="266" t="str">
        <f t="shared" si="4"/>
        <v>ND</v>
      </c>
      <c r="F26" s="162"/>
      <c r="G26" s="194" t="s">
        <v>79</v>
      </c>
      <c r="H26" s="204" t="s">
        <v>25</v>
      </c>
      <c r="I26" s="204" t="s">
        <v>25</v>
      </c>
      <c r="J26" s="205" t="s">
        <v>25</v>
      </c>
      <c r="K26" s="204" t="s">
        <v>25</v>
      </c>
      <c r="L26" s="204" t="s">
        <v>25</v>
      </c>
      <c r="M26" s="204" t="s">
        <v>25</v>
      </c>
      <c r="N26" s="205" t="s">
        <v>25</v>
      </c>
      <c r="O26" s="206" t="s">
        <v>25</v>
      </c>
      <c r="P26" s="162"/>
      <c r="Q26" s="162"/>
    </row>
    <row r="27" spans="1:17" s="52" customFormat="1" ht="20.100000000000001" customHeight="1" x14ac:dyDescent="0.25">
      <c r="A27" s="162"/>
      <c r="B27" s="162"/>
      <c r="C27" s="176" t="s">
        <v>47</v>
      </c>
      <c r="D27" s="266" t="s">
        <v>25</v>
      </c>
      <c r="E27" s="266" t="str">
        <f t="shared" si="4"/>
        <v>ND</v>
      </c>
      <c r="F27" s="162"/>
      <c r="G27" s="194" t="s">
        <v>80</v>
      </c>
      <c r="H27" s="204" t="s">
        <v>25</v>
      </c>
      <c r="I27" s="204" t="s">
        <v>25</v>
      </c>
      <c r="J27" s="205" t="s">
        <v>25</v>
      </c>
      <c r="K27" s="204" t="s">
        <v>25</v>
      </c>
      <c r="L27" s="204" t="s">
        <v>25</v>
      </c>
      <c r="M27" s="204" t="s">
        <v>25</v>
      </c>
      <c r="N27" s="205" t="s">
        <v>25</v>
      </c>
      <c r="O27" s="206" t="s">
        <v>25</v>
      </c>
      <c r="P27" s="162"/>
      <c r="Q27" s="162"/>
    </row>
    <row r="28" spans="1:17" s="52" customFormat="1" ht="20.100000000000001" customHeight="1" x14ac:dyDescent="0.25">
      <c r="A28" s="162"/>
      <c r="B28" s="162"/>
      <c r="C28" s="185" t="s">
        <v>4</v>
      </c>
      <c r="D28" s="177">
        <f>+J28/1000000000</f>
        <v>0</v>
      </c>
      <c r="E28" s="177">
        <f>+N28/1000</f>
        <v>0</v>
      </c>
      <c r="F28" s="162"/>
      <c r="G28" s="201" t="s">
        <v>4</v>
      </c>
      <c r="H28" s="198">
        <v>1.2</v>
      </c>
      <c r="I28" s="198" t="s">
        <v>61</v>
      </c>
      <c r="J28" s="202">
        <f t="shared" ref="J28:J39" si="5">+$F$8*$M$9*$L$9*H28</f>
        <v>0</v>
      </c>
      <c r="K28" s="203" t="s">
        <v>89</v>
      </c>
      <c r="L28" s="198">
        <v>3.0000000000000001E-3</v>
      </c>
      <c r="M28" s="198" t="s">
        <v>97</v>
      </c>
      <c r="N28" s="199">
        <f>+$F$9*L28</f>
        <v>0</v>
      </c>
      <c r="O28" s="200" t="s">
        <v>99</v>
      </c>
      <c r="P28" s="162"/>
      <c r="Q28" s="162"/>
    </row>
    <row r="29" spans="1:17" s="52" customFormat="1" ht="20.100000000000001" customHeight="1" x14ac:dyDescent="0.25">
      <c r="A29" s="162"/>
      <c r="B29" s="162"/>
      <c r="C29" s="185" t="s">
        <v>7</v>
      </c>
      <c r="D29" s="177">
        <f t="shared" ref="D29:D30" si="6">+J29/1000000000</f>
        <v>0</v>
      </c>
      <c r="E29" s="177">
        <f>+N29/1000</f>
        <v>0</v>
      </c>
      <c r="F29" s="162"/>
      <c r="G29" s="201" t="s">
        <v>7</v>
      </c>
      <c r="H29" s="198">
        <v>2.5499999999999998</v>
      </c>
      <c r="I29" s="198" t="s">
        <v>61</v>
      </c>
      <c r="J29" s="202">
        <f t="shared" si="5"/>
        <v>0</v>
      </c>
      <c r="K29" s="203" t="s">
        <v>89</v>
      </c>
      <c r="L29" s="198">
        <v>6.5000000000000002E-2</v>
      </c>
      <c r="M29" s="198" t="s">
        <v>97</v>
      </c>
      <c r="N29" s="199">
        <f>+$F$9*L29</f>
        <v>0</v>
      </c>
      <c r="O29" s="200" t="s">
        <v>99</v>
      </c>
      <c r="P29" s="162"/>
      <c r="Q29" s="162"/>
    </row>
    <row r="30" spans="1:17" s="52" customFormat="1" ht="20.100000000000001" customHeight="1" x14ac:dyDescent="0.25">
      <c r="A30" s="162"/>
      <c r="B30" s="162"/>
      <c r="C30" s="185" t="s">
        <v>8</v>
      </c>
      <c r="D30" s="177">
        <f t="shared" si="6"/>
        <v>0</v>
      </c>
      <c r="E30" s="266" t="str">
        <f t="shared" si="4"/>
        <v>ND</v>
      </c>
      <c r="F30" s="162"/>
      <c r="G30" s="201" t="s">
        <v>8</v>
      </c>
      <c r="H30" s="198">
        <v>87.8</v>
      </c>
      <c r="I30" s="198" t="s">
        <v>61</v>
      </c>
      <c r="J30" s="202">
        <f t="shared" si="5"/>
        <v>0</v>
      </c>
      <c r="K30" s="203" t="s">
        <v>89</v>
      </c>
      <c r="L30" s="204" t="s">
        <v>25</v>
      </c>
      <c r="M30" s="204" t="s">
        <v>25</v>
      </c>
      <c r="N30" s="205" t="s">
        <v>25</v>
      </c>
      <c r="O30" s="206" t="s">
        <v>25</v>
      </c>
      <c r="P30" s="162"/>
      <c r="Q30" s="162"/>
    </row>
    <row r="31" spans="1:17" s="52" customFormat="1" ht="20.100000000000001" customHeight="1" x14ac:dyDescent="0.25">
      <c r="A31" s="162"/>
      <c r="B31" s="162"/>
      <c r="C31" s="185" t="s">
        <v>2</v>
      </c>
      <c r="D31" s="177">
        <f t="shared" si="0"/>
        <v>0</v>
      </c>
      <c r="E31" s="177">
        <f>+N31/1000</f>
        <v>0</v>
      </c>
      <c r="F31" s="162"/>
      <c r="G31" s="201" t="s">
        <v>2</v>
      </c>
      <c r="H31" s="198">
        <v>495</v>
      </c>
      <c r="I31" s="198" t="s">
        <v>60</v>
      </c>
      <c r="J31" s="202">
        <f t="shared" si="5"/>
        <v>0</v>
      </c>
      <c r="K31" s="203" t="s">
        <v>88</v>
      </c>
      <c r="L31" s="207">
        <v>120.29269652400001</v>
      </c>
      <c r="M31" s="198" t="s">
        <v>97</v>
      </c>
      <c r="N31" s="199">
        <f>+$F$9*L31</f>
        <v>0</v>
      </c>
      <c r="O31" s="200" t="s">
        <v>99</v>
      </c>
      <c r="P31" s="162"/>
      <c r="Q31" s="162"/>
    </row>
    <row r="32" spans="1:17" s="52" customFormat="1" ht="20.100000000000001" customHeight="1" x14ac:dyDescent="0.25">
      <c r="A32" s="162"/>
      <c r="B32" s="162"/>
      <c r="C32" s="208" t="s">
        <v>39</v>
      </c>
      <c r="D32" s="177">
        <f t="shared" si="0"/>
        <v>0</v>
      </c>
      <c r="E32" s="177">
        <f t="shared" ref="E32:E37" si="7">+N32/1000</f>
        <v>0</v>
      </c>
      <c r="F32" s="162"/>
      <c r="G32" s="209" t="s">
        <v>81</v>
      </c>
      <c r="H32" s="198">
        <v>0.6</v>
      </c>
      <c r="I32" s="198" t="s">
        <v>60</v>
      </c>
      <c r="J32" s="202">
        <f t="shared" si="5"/>
        <v>0</v>
      </c>
      <c r="K32" s="203" t="s">
        <v>88</v>
      </c>
      <c r="L32" s="207">
        <v>1.90548E-2</v>
      </c>
      <c r="M32" s="198" t="s">
        <v>97</v>
      </c>
      <c r="N32" s="199">
        <f t="shared" ref="N32:N39" si="8">+$F$9*L32</f>
        <v>0</v>
      </c>
      <c r="O32" s="200" t="s">
        <v>99</v>
      </c>
      <c r="P32" s="162"/>
      <c r="Q32" s="162"/>
    </row>
    <row r="33" spans="1:17" s="52" customFormat="1" ht="20.100000000000001" customHeight="1" x14ac:dyDescent="0.25">
      <c r="A33" s="162"/>
      <c r="B33" s="162"/>
      <c r="C33" s="185" t="s">
        <v>0</v>
      </c>
      <c r="D33" s="177">
        <f t="shared" si="0"/>
        <v>0</v>
      </c>
      <c r="E33" s="177">
        <f t="shared" si="7"/>
        <v>0</v>
      </c>
      <c r="F33" s="162"/>
      <c r="G33" s="201" t="s">
        <v>0</v>
      </c>
      <c r="H33" s="198">
        <v>142</v>
      </c>
      <c r="I33" s="198" t="s">
        <v>60</v>
      </c>
      <c r="J33" s="202">
        <f t="shared" si="5"/>
        <v>0</v>
      </c>
      <c r="K33" s="203" t="s">
        <v>88</v>
      </c>
      <c r="L33" s="207">
        <v>6.3502931800000004</v>
      </c>
      <c r="M33" s="198" t="s">
        <v>97</v>
      </c>
      <c r="N33" s="199">
        <f t="shared" si="8"/>
        <v>0</v>
      </c>
      <c r="O33" s="200" t="s">
        <v>99</v>
      </c>
      <c r="P33" s="162"/>
      <c r="Q33" s="162"/>
    </row>
    <row r="34" spans="1:17" s="52" customFormat="1" ht="20.100000000000001" customHeight="1" x14ac:dyDescent="0.25">
      <c r="A34" s="162"/>
      <c r="B34" s="162"/>
      <c r="C34" s="208" t="s">
        <v>40</v>
      </c>
      <c r="D34" s="177">
        <f t="shared" si="0"/>
        <v>0</v>
      </c>
      <c r="E34" s="177">
        <f t="shared" si="7"/>
        <v>0</v>
      </c>
      <c r="F34" s="162"/>
      <c r="G34" s="209" t="s">
        <v>82</v>
      </c>
      <c r="H34" s="198">
        <v>77400</v>
      </c>
      <c r="I34" s="198" t="s">
        <v>60</v>
      </c>
      <c r="J34" s="202">
        <f t="shared" si="5"/>
        <v>0</v>
      </c>
      <c r="K34" s="203" t="s">
        <v>88</v>
      </c>
      <c r="L34" s="207">
        <v>3057.9119999999998</v>
      </c>
      <c r="M34" s="198" t="s">
        <v>97</v>
      </c>
      <c r="N34" s="199">
        <f t="shared" si="8"/>
        <v>0</v>
      </c>
      <c r="O34" s="200" t="s">
        <v>99</v>
      </c>
      <c r="P34" s="162"/>
      <c r="Q34" s="162"/>
    </row>
    <row r="35" spans="1:17" s="52" customFormat="1" ht="20.100000000000001" customHeight="1" x14ac:dyDescent="0.25">
      <c r="A35" s="162"/>
      <c r="B35" s="162"/>
      <c r="C35" s="208" t="s">
        <v>41</v>
      </c>
      <c r="D35" s="177">
        <f t="shared" si="0"/>
        <v>0</v>
      </c>
      <c r="E35" s="177">
        <f t="shared" si="7"/>
        <v>0</v>
      </c>
      <c r="F35" s="162"/>
      <c r="G35" s="209" t="s">
        <v>83</v>
      </c>
      <c r="H35" s="198">
        <v>3</v>
      </c>
      <c r="I35" s="198" t="s">
        <v>60</v>
      </c>
      <c r="J35" s="202">
        <f t="shared" si="5"/>
        <v>0</v>
      </c>
      <c r="K35" s="203" t="s">
        <v>88</v>
      </c>
      <c r="L35" s="207">
        <v>9.5273999999999998E-2</v>
      </c>
      <c r="M35" s="198" t="s">
        <v>97</v>
      </c>
      <c r="N35" s="199">
        <f t="shared" si="8"/>
        <v>0</v>
      </c>
      <c r="O35" s="200" t="s">
        <v>99</v>
      </c>
      <c r="P35" s="162"/>
      <c r="Q35" s="162"/>
    </row>
    <row r="36" spans="1:17" s="52" customFormat="1" ht="20.100000000000001" customHeight="1" x14ac:dyDescent="0.25">
      <c r="A36" s="162"/>
      <c r="B36" s="162"/>
      <c r="C36" s="185" t="s">
        <v>23</v>
      </c>
      <c r="D36" s="177">
        <f t="shared" si="0"/>
        <v>0</v>
      </c>
      <c r="E36" s="177">
        <f t="shared" si="7"/>
        <v>0</v>
      </c>
      <c r="F36" s="162"/>
      <c r="G36" s="201" t="s">
        <v>23</v>
      </c>
      <c r="H36" s="198">
        <v>2.2999999999999998</v>
      </c>
      <c r="I36" s="198" t="s">
        <v>60</v>
      </c>
      <c r="J36" s="202">
        <f t="shared" si="5"/>
        <v>0</v>
      </c>
      <c r="K36" s="203" t="s">
        <v>88</v>
      </c>
      <c r="L36" s="198">
        <v>0.1</v>
      </c>
      <c r="M36" s="198" t="s">
        <v>97</v>
      </c>
      <c r="N36" s="199">
        <f t="shared" si="8"/>
        <v>0</v>
      </c>
      <c r="O36" s="200" t="s">
        <v>99</v>
      </c>
      <c r="P36" s="162"/>
      <c r="Q36" s="162"/>
    </row>
    <row r="37" spans="1:17" s="52" customFormat="1" ht="20.100000000000001" customHeight="1" x14ac:dyDescent="0.25">
      <c r="A37" s="162"/>
      <c r="B37" s="162"/>
      <c r="C37" s="185" t="s">
        <v>5</v>
      </c>
      <c r="D37" s="177">
        <f>+J37/1000000000</f>
        <v>0</v>
      </c>
      <c r="E37" s="177">
        <f t="shared" si="7"/>
        <v>0</v>
      </c>
      <c r="F37" s="162"/>
      <c r="G37" s="201" t="s">
        <v>5</v>
      </c>
      <c r="H37" s="198">
        <v>0.34100000000000003</v>
      </c>
      <c r="I37" s="198" t="s">
        <v>61</v>
      </c>
      <c r="J37" s="202">
        <f t="shared" si="5"/>
        <v>0</v>
      </c>
      <c r="K37" s="203" t="s">
        <v>89</v>
      </c>
      <c r="L37" s="198">
        <v>0.05</v>
      </c>
      <c r="M37" s="198" t="s">
        <v>97</v>
      </c>
      <c r="N37" s="199">
        <f t="shared" si="8"/>
        <v>0</v>
      </c>
      <c r="O37" s="200" t="s">
        <v>99</v>
      </c>
      <c r="P37" s="162"/>
      <c r="Q37" s="162"/>
    </row>
    <row r="38" spans="1:17" s="157" customFormat="1" ht="20.100000000000001" customHeight="1" x14ac:dyDescent="0.2">
      <c r="A38" s="210"/>
      <c r="B38" s="210"/>
      <c r="C38" s="185" t="s">
        <v>11</v>
      </c>
      <c r="D38" s="266" t="s">
        <v>25</v>
      </c>
      <c r="E38" s="266" t="str">
        <f t="shared" si="4"/>
        <v>ND</v>
      </c>
      <c r="F38" s="210"/>
      <c r="G38" s="201" t="s">
        <v>11</v>
      </c>
      <c r="H38" s="204" t="s">
        <v>25</v>
      </c>
      <c r="I38" s="204" t="s">
        <v>25</v>
      </c>
      <c r="J38" s="205" t="s">
        <v>25</v>
      </c>
      <c r="K38" s="204" t="s">
        <v>25</v>
      </c>
      <c r="L38" s="204" t="s">
        <v>25</v>
      </c>
      <c r="M38" s="204" t="s">
        <v>25</v>
      </c>
      <c r="N38" s="205" t="s">
        <v>25</v>
      </c>
      <c r="O38" s="206" t="s">
        <v>25</v>
      </c>
      <c r="P38" s="210"/>
      <c r="Q38" s="210"/>
    </row>
    <row r="39" spans="1:17" s="157" customFormat="1" ht="20.100000000000001" customHeight="1" x14ac:dyDescent="0.2">
      <c r="A39" s="210"/>
      <c r="B39" s="210"/>
      <c r="C39" s="185" t="s">
        <v>10</v>
      </c>
      <c r="D39" s="177">
        <f>+J39/1000000000000</f>
        <v>0</v>
      </c>
      <c r="E39" s="177">
        <f>+N39/1000000000000</f>
        <v>0</v>
      </c>
      <c r="F39" s="210"/>
      <c r="G39" s="201" t="s">
        <v>10</v>
      </c>
      <c r="H39" s="198">
        <v>2.5</v>
      </c>
      <c r="I39" s="198" t="s">
        <v>12</v>
      </c>
      <c r="J39" s="202">
        <f t="shared" si="5"/>
        <v>0</v>
      </c>
      <c r="K39" s="203" t="s">
        <v>107</v>
      </c>
      <c r="L39" s="198">
        <v>1.6</v>
      </c>
      <c r="M39" s="198" t="s">
        <v>100</v>
      </c>
      <c r="N39" s="199">
        <f t="shared" si="8"/>
        <v>0</v>
      </c>
      <c r="O39" s="200" t="s">
        <v>106</v>
      </c>
      <c r="P39" s="210"/>
      <c r="Q39" s="210"/>
    </row>
    <row r="40" spans="1:17" s="157" customFormat="1" ht="20.100000000000001" customHeight="1" x14ac:dyDescent="0.2">
      <c r="A40" s="210"/>
      <c r="B40" s="210"/>
      <c r="C40" s="185" t="s">
        <v>9</v>
      </c>
      <c r="D40" s="266" t="s">
        <v>25</v>
      </c>
      <c r="E40" s="266" t="str">
        <f t="shared" si="4"/>
        <v>ND</v>
      </c>
      <c r="F40" s="210"/>
      <c r="G40" s="201" t="s">
        <v>9</v>
      </c>
      <c r="H40" s="204" t="s">
        <v>25</v>
      </c>
      <c r="I40" s="204" t="s">
        <v>25</v>
      </c>
      <c r="J40" s="205" t="s">
        <v>25</v>
      </c>
      <c r="K40" s="204" t="s">
        <v>25</v>
      </c>
      <c r="L40" s="204" t="s">
        <v>25</v>
      </c>
      <c r="M40" s="204" t="s">
        <v>25</v>
      </c>
      <c r="N40" s="205" t="s">
        <v>25</v>
      </c>
      <c r="O40" s="206" t="s">
        <v>25</v>
      </c>
      <c r="P40" s="210"/>
      <c r="Q40" s="210"/>
    </row>
    <row r="41" spans="1:17" s="157" customFormat="1" ht="20.100000000000001" customHeight="1" x14ac:dyDescent="0.2">
      <c r="M41" s="158"/>
      <c r="N41" s="159"/>
      <c r="O41" s="160"/>
      <c r="P41" s="160"/>
    </row>
    <row r="42" spans="1:17" s="157" customFormat="1" ht="20.100000000000001" customHeight="1" x14ac:dyDescent="0.2">
      <c r="O42" s="160"/>
      <c r="P42" s="160"/>
    </row>
    <row r="43" spans="1:17" s="157" customFormat="1" ht="20.100000000000001" customHeight="1" x14ac:dyDescent="0.2">
      <c r="G43" s="161"/>
    </row>
    <row r="44" spans="1:17" s="157" customFormat="1" ht="20.100000000000001" customHeight="1" x14ac:dyDescent="0.2">
      <c r="G44" s="161"/>
    </row>
    <row r="45" spans="1:17" s="157" customFormat="1" ht="20.100000000000001" customHeight="1" x14ac:dyDescent="0.2">
      <c r="G45" s="69"/>
    </row>
    <row r="46" spans="1:17" s="157" customFormat="1" ht="20.100000000000001" customHeight="1" x14ac:dyDescent="0.2"/>
    <row r="47" spans="1:17" s="157" customFormat="1" ht="20.100000000000001" customHeight="1" x14ac:dyDescent="0.2"/>
    <row r="48" spans="1:17" s="157" customFormat="1" ht="20.100000000000001" customHeight="1" x14ac:dyDescent="0.2"/>
    <row r="49" spans="4:9" s="157" customFormat="1" ht="20.100000000000001" customHeight="1" x14ac:dyDescent="0.2"/>
    <row r="50" spans="4:9" s="157" customFormat="1" ht="20.100000000000001" customHeight="1" x14ac:dyDescent="0.2"/>
    <row r="51" spans="4:9" s="157" customFormat="1" ht="20.100000000000001" customHeight="1" x14ac:dyDescent="0.2"/>
    <row r="52" spans="4:9" s="157" customFormat="1" ht="20.100000000000001" customHeight="1" x14ac:dyDescent="0.2"/>
    <row r="53" spans="4:9" s="157" customFormat="1" ht="20.100000000000001" customHeight="1" x14ac:dyDescent="0.2"/>
    <row r="54" spans="4:9" s="157" customFormat="1" ht="20.100000000000001" customHeight="1" x14ac:dyDescent="0.2"/>
    <row r="55" spans="4:9" s="157" customFormat="1" ht="20.100000000000001" customHeight="1" x14ac:dyDescent="0.2"/>
    <row r="56" spans="4:9" s="157" customFormat="1" ht="20.100000000000001" customHeight="1" x14ac:dyDescent="0.2"/>
    <row r="57" spans="4:9" s="52" customFormat="1" ht="20.100000000000001" customHeight="1" x14ac:dyDescent="0.25">
      <c r="D57" s="148"/>
      <c r="E57" s="148"/>
      <c r="F57" s="148"/>
      <c r="G57" s="148"/>
      <c r="H57" s="148"/>
      <c r="I57" s="148"/>
    </row>
    <row r="58" spans="4:9" s="52" customFormat="1" ht="20.100000000000001" customHeight="1" x14ac:dyDescent="0.25">
      <c r="D58" s="148"/>
      <c r="E58" s="148"/>
      <c r="F58" s="148"/>
      <c r="G58" s="148"/>
      <c r="H58" s="148"/>
      <c r="I58" s="148"/>
    </row>
    <row r="59" spans="4:9" s="52" customFormat="1" ht="20.100000000000001" customHeight="1" x14ac:dyDescent="0.25">
      <c r="D59" s="148"/>
      <c r="E59" s="148"/>
      <c r="F59" s="148"/>
      <c r="G59" s="148"/>
      <c r="H59" s="148"/>
      <c r="I59" s="148"/>
    </row>
    <row r="60" spans="4:9" s="52" customFormat="1" ht="20.100000000000001" customHeight="1" x14ac:dyDescent="0.25">
      <c r="D60" s="148"/>
      <c r="E60" s="148"/>
      <c r="F60" s="148"/>
      <c r="G60" s="148"/>
      <c r="H60" s="148"/>
      <c r="I60" s="148"/>
    </row>
    <row r="61" spans="4:9" s="52" customFormat="1" ht="20.100000000000001" customHeight="1" x14ac:dyDescent="0.25">
      <c r="D61" s="148"/>
      <c r="E61" s="148"/>
      <c r="F61" s="148"/>
      <c r="G61" s="148"/>
      <c r="H61" s="148"/>
      <c r="I61" s="148"/>
    </row>
    <row r="62" spans="4:9" s="52" customFormat="1" ht="20.100000000000001" customHeight="1" x14ac:dyDescent="0.25">
      <c r="D62" s="148"/>
      <c r="E62" s="148"/>
      <c r="F62" s="148"/>
      <c r="G62" s="148"/>
      <c r="H62" s="148"/>
      <c r="I62" s="148"/>
    </row>
    <row r="63" spans="4:9" s="52" customFormat="1" ht="20.100000000000001" customHeight="1" x14ac:dyDescent="0.25">
      <c r="D63" s="148"/>
      <c r="E63" s="148"/>
      <c r="F63" s="148"/>
      <c r="G63" s="148"/>
      <c r="H63" s="148"/>
      <c r="I63" s="148"/>
    </row>
    <row r="64" spans="4:9" s="52" customFormat="1" ht="20.100000000000001" customHeight="1" x14ac:dyDescent="0.25">
      <c r="D64" s="148"/>
      <c r="E64" s="148"/>
      <c r="F64" s="148"/>
      <c r="G64" s="148"/>
      <c r="H64" s="148"/>
      <c r="I64" s="148"/>
    </row>
    <row r="65" spans="4:9" s="52" customFormat="1" ht="20.100000000000001" customHeight="1" x14ac:dyDescent="0.25">
      <c r="D65" s="148"/>
      <c r="E65" s="148"/>
      <c r="F65" s="148"/>
      <c r="G65" s="148"/>
      <c r="H65" s="148"/>
      <c r="I65" s="148"/>
    </row>
    <row r="66" spans="4:9" s="52" customFormat="1" ht="20.100000000000001" customHeight="1" x14ac:dyDescent="0.25">
      <c r="D66" s="148"/>
      <c r="E66" s="148"/>
      <c r="F66" s="148"/>
      <c r="G66" s="148"/>
      <c r="H66" s="148"/>
      <c r="I66" s="148"/>
    </row>
    <row r="67" spans="4:9" s="52" customFormat="1" ht="20.100000000000001" customHeight="1" x14ac:dyDescent="0.25">
      <c r="D67" s="148"/>
      <c r="E67" s="148"/>
      <c r="F67" s="148"/>
      <c r="G67" s="148"/>
      <c r="H67" s="148"/>
      <c r="I67" s="148"/>
    </row>
    <row r="68" spans="4:9" s="52" customFormat="1" ht="20.100000000000001" customHeight="1" x14ac:dyDescent="0.25">
      <c r="D68" s="148"/>
      <c r="E68" s="148"/>
      <c r="F68" s="148"/>
      <c r="G68" s="148"/>
      <c r="H68" s="148"/>
      <c r="I68" s="148"/>
    </row>
    <row r="69" spans="4:9" s="52" customFormat="1" ht="20.100000000000001" customHeight="1" x14ac:dyDescent="0.25">
      <c r="D69" s="148"/>
      <c r="E69" s="148"/>
      <c r="F69" s="148"/>
      <c r="G69" s="148"/>
      <c r="H69" s="148"/>
      <c r="I69" s="148"/>
    </row>
    <row r="70" spans="4:9" s="52" customFormat="1" ht="20.100000000000001" customHeight="1" x14ac:dyDescent="0.25">
      <c r="D70" s="148"/>
      <c r="E70" s="148"/>
      <c r="F70" s="148"/>
      <c r="G70" s="148"/>
      <c r="H70" s="148"/>
      <c r="I70" s="148"/>
    </row>
    <row r="71" spans="4:9" s="52" customFormat="1" ht="20.100000000000001" customHeight="1" x14ac:dyDescent="0.25">
      <c r="D71" s="148"/>
      <c r="E71" s="148"/>
      <c r="F71" s="148"/>
      <c r="G71" s="148"/>
      <c r="H71" s="148"/>
      <c r="I71" s="148"/>
    </row>
    <row r="72" spans="4:9" s="52" customFormat="1" x14ac:dyDescent="0.25">
      <c r="D72" s="148"/>
      <c r="E72" s="148"/>
      <c r="F72" s="148"/>
      <c r="G72" s="148"/>
      <c r="H72" s="148"/>
      <c r="I72" s="148"/>
    </row>
    <row r="73" spans="4:9" s="52" customFormat="1" x14ac:dyDescent="0.25">
      <c r="D73" s="148"/>
      <c r="E73" s="148"/>
      <c r="F73" s="148"/>
      <c r="G73" s="148"/>
      <c r="H73" s="148"/>
      <c r="I73" s="148"/>
    </row>
    <row r="74" spans="4:9" s="52" customFormat="1" x14ac:dyDescent="0.25">
      <c r="D74" s="148"/>
      <c r="E74" s="148"/>
      <c r="F74" s="148"/>
      <c r="G74" s="148"/>
      <c r="H74" s="148"/>
      <c r="I74" s="148"/>
    </row>
    <row r="75" spans="4:9" s="52" customFormat="1" x14ac:dyDescent="0.25">
      <c r="D75" s="148"/>
      <c r="E75" s="148"/>
      <c r="F75" s="148"/>
      <c r="G75" s="148"/>
      <c r="H75" s="148"/>
      <c r="I75" s="148"/>
    </row>
    <row r="76" spans="4:9" s="52" customFormat="1" x14ac:dyDescent="0.25">
      <c r="D76" s="148"/>
      <c r="E76" s="148"/>
      <c r="F76" s="148"/>
      <c r="G76" s="148"/>
      <c r="H76" s="148"/>
      <c r="I76" s="148"/>
    </row>
    <row r="77" spans="4:9" s="52" customFormat="1" x14ac:dyDescent="0.25">
      <c r="D77" s="148"/>
      <c r="E77" s="148"/>
      <c r="F77" s="148"/>
      <c r="G77" s="148"/>
      <c r="H77" s="148"/>
      <c r="I77" s="148"/>
    </row>
    <row r="78" spans="4:9" s="52" customFormat="1" x14ac:dyDescent="0.25">
      <c r="D78" s="148"/>
      <c r="E78" s="148"/>
      <c r="F78" s="148"/>
      <c r="G78" s="148"/>
      <c r="H78" s="148"/>
      <c r="I78" s="148"/>
    </row>
    <row r="79" spans="4:9" s="52" customFormat="1" x14ac:dyDescent="0.25">
      <c r="D79" s="148"/>
      <c r="E79" s="148"/>
      <c r="F79" s="148"/>
      <c r="G79" s="148"/>
      <c r="H79" s="148"/>
      <c r="I79" s="148"/>
    </row>
    <row r="80" spans="4:9" s="52" customFormat="1" x14ac:dyDescent="0.25">
      <c r="D80" s="148"/>
      <c r="E80" s="148"/>
      <c r="F80" s="148"/>
      <c r="G80" s="148"/>
      <c r="H80" s="148"/>
      <c r="I80" s="148"/>
    </row>
    <row r="81" spans="4:9" s="52" customFormat="1" x14ac:dyDescent="0.25">
      <c r="D81" s="148"/>
      <c r="E81" s="148"/>
      <c r="F81" s="148"/>
      <c r="G81" s="148"/>
      <c r="H81" s="148"/>
      <c r="I81" s="148"/>
    </row>
    <row r="82" spans="4:9" s="52" customFormat="1" x14ac:dyDescent="0.25">
      <c r="D82" s="148"/>
      <c r="E82" s="148"/>
      <c r="F82" s="148"/>
      <c r="G82" s="148"/>
      <c r="H82" s="148"/>
      <c r="I82" s="148"/>
    </row>
    <row r="83" spans="4:9" s="52" customFormat="1" x14ac:dyDescent="0.25">
      <c r="D83" s="148"/>
      <c r="E83" s="148"/>
      <c r="F83" s="148"/>
      <c r="G83" s="148"/>
      <c r="H83" s="148"/>
      <c r="I83" s="148"/>
    </row>
    <row r="84" spans="4:9" s="52" customFormat="1" x14ac:dyDescent="0.25">
      <c r="D84" s="148"/>
      <c r="E84" s="148"/>
      <c r="F84" s="148"/>
      <c r="G84" s="148"/>
      <c r="H84" s="148"/>
      <c r="I84" s="148"/>
    </row>
    <row r="85" spans="4:9" s="52" customFormat="1" x14ac:dyDescent="0.25">
      <c r="D85" s="148"/>
      <c r="E85" s="148"/>
      <c r="F85" s="148"/>
      <c r="G85" s="148"/>
      <c r="H85" s="148"/>
      <c r="I85" s="148"/>
    </row>
    <row r="86" spans="4:9" s="52" customFormat="1" x14ac:dyDescent="0.25">
      <c r="D86" s="148"/>
      <c r="E86" s="148"/>
      <c r="F86" s="148"/>
      <c r="G86" s="148"/>
      <c r="H86" s="148"/>
      <c r="I86" s="148"/>
    </row>
    <row r="87" spans="4:9" s="52" customFormat="1" x14ac:dyDescent="0.25">
      <c r="D87" s="148"/>
      <c r="E87" s="148"/>
      <c r="F87" s="148"/>
      <c r="G87" s="148"/>
      <c r="H87" s="148"/>
      <c r="I87" s="148"/>
    </row>
    <row r="88" spans="4:9" s="52" customFormat="1" x14ac:dyDescent="0.25">
      <c r="D88" s="148"/>
      <c r="E88" s="148"/>
      <c r="F88" s="148"/>
      <c r="G88" s="148"/>
      <c r="H88" s="148"/>
      <c r="I88" s="148"/>
    </row>
    <row r="89" spans="4:9" s="52" customFormat="1" x14ac:dyDescent="0.25">
      <c r="D89" s="148"/>
      <c r="E89" s="148"/>
      <c r="F89" s="148"/>
      <c r="G89" s="148"/>
      <c r="H89" s="148"/>
      <c r="I89" s="148"/>
    </row>
    <row r="90" spans="4:9" s="52" customFormat="1" x14ac:dyDescent="0.25">
      <c r="D90" s="148"/>
      <c r="E90" s="148"/>
      <c r="F90" s="148"/>
      <c r="G90" s="148"/>
      <c r="H90" s="148"/>
      <c r="I90" s="148"/>
    </row>
    <row r="91" spans="4:9" s="52" customFormat="1" x14ac:dyDescent="0.25">
      <c r="D91" s="148"/>
      <c r="E91" s="148"/>
      <c r="F91" s="148"/>
      <c r="G91" s="148"/>
      <c r="H91" s="148"/>
      <c r="I91" s="148"/>
    </row>
    <row r="92" spans="4:9" s="52" customFormat="1" x14ac:dyDescent="0.25">
      <c r="D92" s="148"/>
      <c r="E92" s="148"/>
      <c r="F92" s="148"/>
      <c r="G92" s="148"/>
      <c r="H92" s="148"/>
      <c r="I92" s="148"/>
    </row>
    <row r="93" spans="4:9" s="52" customFormat="1" x14ac:dyDescent="0.25">
      <c r="D93" s="148"/>
      <c r="E93" s="148"/>
      <c r="F93" s="148"/>
      <c r="G93" s="148"/>
      <c r="H93" s="148"/>
      <c r="I93" s="148"/>
    </row>
    <row r="94" spans="4:9" s="52" customFormat="1" x14ac:dyDescent="0.25">
      <c r="D94" s="148"/>
      <c r="E94" s="148"/>
      <c r="F94" s="148"/>
      <c r="G94" s="148"/>
      <c r="H94" s="148"/>
      <c r="I94" s="148"/>
    </row>
    <row r="95" spans="4:9" s="52" customFormat="1" x14ac:dyDescent="0.25">
      <c r="D95" s="148"/>
      <c r="E95" s="148"/>
      <c r="F95" s="148"/>
      <c r="G95" s="148"/>
      <c r="H95" s="148"/>
      <c r="I95" s="148"/>
    </row>
    <row r="96" spans="4:9" s="52" customFormat="1" x14ac:dyDescent="0.25">
      <c r="D96" s="148"/>
      <c r="E96" s="148"/>
      <c r="F96" s="148"/>
      <c r="G96" s="148"/>
      <c r="H96" s="148"/>
      <c r="I96" s="148"/>
    </row>
    <row r="97" spans="4:9" s="52" customFormat="1" x14ac:dyDescent="0.25">
      <c r="D97" s="148"/>
      <c r="E97" s="148"/>
      <c r="F97" s="148"/>
      <c r="G97" s="148"/>
      <c r="H97" s="148"/>
      <c r="I97" s="148"/>
    </row>
    <row r="98" spans="4:9" s="52" customFormat="1" x14ac:dyDescent="0.25">
      <c r="D98" s="148"/>
      <c r="E98" s="148"/>
      <c r="F98" s="148"/>
      <c r="G98" s="148"/>
      <c r="H98" s="148"/>
      <c r="I98" s="148"/>
    </row>
    <row r="99" spans="4:9" s="52" customFormat="1" x14ac:dyDescent="0.25">
      <c r="D99" s="148"/>
      <c r="E99" s="148"/>
      <c r="F99" s="148"/>
      <c r="G99" s="148"/>
      <c r="H99" s="148"/>
      <c r="I99" s="148"/>
    </row>
    <row r="100" spans="4:9" s="52" customFormat="1" x14ac:dyDescent="0.25">
      <c r="D100" s="148"/>
      <c r="E100" s="148"/>
      <c r="F100" s="148"/>
      <c r="G100" s="148"/>
      <c r="H100" s="148"/>
      <c r="I100" s="148"/>
    </row>
    <row r="101" spans="4:9" s="52" customFormat="1" x14ac:dyDescent="0.25">
      <c r="D101" s="148"/>
      <c r="E101" s="148"/>
      <c r="F101" s="148"/>
      <c r="G101" s="148"/>
      <c r="H101" s="148"/>
      <c r="I101" s="148"/>
    </row>
    <row r="102" spans="4:9" s="52" customFormat="1" x14ac:dyDescent="0.25">
      <c r="D102" s="148"/>
      <c r="E102" s="148"/>
      <c r="F102" s="148"/>
      <c r="G102" s="148"/>
      <c r="H102" s="148"/>
      <c r="I102" s="148"/>
    </row>
    <row r="103" spans="4:9" s="52" customFormat="1" x14ac:dyDescent="0.25">
      <c r="D103" s="148"/>
      <c r="E103" s="148"/>
      <c r="F103" s="148"/>
      <c r="G103" s="148"/>
      <c r="H103" s="148"/>
      <c r="I103" s="148"/>
    </row>
    <row r="104" spans="4:9" s="52" customFormat="1" x14ac:dyDescent="0.25">
      <c r="D104" s="148"/>
      <c r="E104" s="148"/>
      <c r="F104" s="148"/>
      <c r="G104" s="148"/>
      <c r="H104" s="148"/>
      <c r="I104" s="148"/>
    </row>
    <row r="105" spans="4:9" s="52" customFormat="1" x14ac:dyDescent="0.25">
      <c r="D105" s="148"/>
      <c r="E105" s="148"/>
      <c r="F105" s="148"/>
      <c r="G105" s="148"/>
      <c r="H105" s="148"/>
      <c r="I105" s="148"/>
    </row>
    <row r="106" spans="4:9" s="52" customFormat="1" x14ac:dyDescent="0.25">
      <c r="D106" s="148"/>
      <c r="E106" s="148"/>
      <c r="F106" s="148"/>
      <c r="G106" s="148"/>
      <c r="H106" s="148"/>
      <c r="I106" s="148"/>
    </row>
    <row r="107" spans="4:9" s="52" customFormat="1" x14ac:dyDescent="0.25">
      <c r="D107" s="148"/>
      <c r="E107" s="148"/>
      <c r="F107" s="148"/>
      <c r="G107" s="148"/>
      <c r="H107" s="148"/>
      <c r="I107" s="148"/>
    </row>
    <row r="108" spans="4:9" s="52" customFormat="1" x14ac:dyDescent="0.25">
      <c r="D108" s="148"/>
      <c r="E108" s="148"/>
      <c r="F108" s="148"/>
      <c r="G108" s="148"/>
      <c r="H108" s="148"/>
      <c r="I108" s="148"/>
    </row>
    <row r="109" spans="4:9" s="52" customFormat="1" x14ac:dyDescent="0.25">
      <c r="D109" s="148"/>
      <c r="E109" s="148"/>
      <c r="F109" s="148"/>
      <c r="G109" s="148"/>
      <c r="H109" s="148"/>
      <c r="I109" s="148"/>
    </row>
    <row r="110" spans="4:9" s="52" customFormat="1" x14ac:dyDescent="0.25">
      <c r="D110" s="148"/>
      <c r="E110" s="148"/>
      <c r="F110" s="148"/>
      <c r="G110" s="148"/>
      <c r="H110" s="148"/>
      <c r="I110" s="148"/>
    </row>
    <row r="111" spans="4:9" s="52" customFormat="1" x14ac:dyDescent="0.25">
      <c r="D111" s="148"/>
      <c r="E111" s="148"/>
      <c r="F111" s="148"/>
      <c r="G111" s="148"/>
      <c r="H111" s="148"/>
      <c r="I111" s="148"/>
    </row>
    <row r="112" spans="4:9" s="52" customFormat="1" x14ac:dyDescent="0.25">
      <c r="D112" s="148"/>
      <c r="E112" s="148"/>
      <c r="F112" s="148"/>
      <c r="G112" s="148"/>
      <c r="H112" s="148"/>
      <c r="I112" s="148"/>
    </row>
    <row r="113" spans="4:9" s="52" customFormat="1" x14ac:dyDescent="0.25">
      <c r="D113" s="148"/>
      <c r="E113" s="148"/>
      <c r="F113" s="148"/>
      <c r="G113" s="148"/>
      <c r="H113" s="148"/>
      <c r="I113" s="148"/>
    </row>
    <row r="114" spans="4:9" s="52" customFormat="1" x14ac:dyDescent="0.25">
      <c r="D114" s="148"/>
      <c r="E114" s="148"/>
      <c r="F114" s="148"/>
      <c r="G114" s="148"/>
      <c r="H114" s="148"/>
      <c r="I114" s="148"/>
    </row>
    <row r="115" spans="4:9" s="52" customFormat="1" x14ac:dyDescent="0.25">
      <c r="D115" s="148"/>
      <c r="E115" s="148"/>
      <c r="F115" s="148"/>
      <c r="G115" s="148"/>
      <c r="H115" s="148"/>
      <c r="I115" s="148"/>
    </row>
    <row r="116" spans="4:9" s="52" customFormat="1" x14ac:dyDescent="0.25">
      <c r="D116" s="148"/>
      <c r="E116" s="148"/>
      <c r="F116" s="148"/>
      <c r="G116" s="148"/>
      <c r="H116" s="148"/>
      <c r="I116" s="148"/>
    </row>
    <row r="117" spans="4:9" s="52" customFormat="1" x14ac:dyDescent="0.25">
      <c r="D117" s="148"/>
      <c r="E117" s="148"/>
      <c r="F117" s="148"/>
      <c r="G117" s="148"/>
      <c r="H117" s="148"/>
      <c r="I117" s="148"/>
    </row>
    <row r="118" spans="4:9" s="52" customFormat="1" x14ac:dyDescent="0.25">
      <c r="D118" s="148"/>
      <c r="E118" s="148"/>
      <c r="F118" s="148"/>
      <c r="G118" s="148"/>
      <c r="H118" s="148"/>
      <c r="I118" s="148"/>
    </row>
    <row r="119" spans="4:9" s="52" customFormat="1" x14ac:dyDescent="0.25">
      <c r="D119" s="148"/>
      <c r="E119" s="148"/>
      <c r="F119" s="148"/>
      <c r="G119" s="148"/>
      <c r="H119" s="148"/>
      <c r="I119" s="148"/>
    </row>
    <row r="120" spans="4:9" s="52" customFormat="1" x14ac:dyDescent="0.25">
      <c r="D120" s="148"/>
      <c r="E120" s="148"/>
      <c r="F120" s="148"/>
      <c r="G120" s="148"/>
      <c r="H120" s="148"/>
      <c r="I120" s="148"/>
    </row>
    <row r="121" spans="4:9" s="52" customFormat="1" x14ac:dyDescent="0.25">
      <c r="D121" s="148"/>
      <c r="E121" s="148"/>
      <c r="F121" s="148"/>
      <c r="G121" s="148"/>
      <c r="H121" s="148"/>
      <c r="I121" s="148"/>
    </row>
    <row r="122" spans="4:9" s="52" customFormat="1" x14ac:dyDescent="0.25">
      <c r="D122" s="148"/>
      <c r="E122" s="148"/>
      <c r="F122" s="148"/>
      <c r="G122" s="148"/>
      <c r="H122" s="148"/>
      <c r="I122" s="148"/>
    </row>
    <row r="123" spans="4:9" s="52" customFormat="1" x14ac:dyDescent="0.25">
      <c r="D123" s="148"/>
      <c r="E123" s="148"/>
      <c r="F123" s="148"/>
      <c r="G123" s="148"/>
      <c r="H123" s="148"/>
      <c r="I123" s="148"/>
    </row>
    <row r="124" spans="4:9" s="52" customFormat="1" x14ac:dyDescent="0.25">
      <c r="D124" s="148"/>
      <c r="E124" s="148"/>
      <c r="F124" s="148"/>
      <c r="G124" s="148"/>
      <c r="H124" s="148"/>
      <c r="I124" s="148"/>
    </row>
    <row r="125" spans="4:9" s="52" customFormat="1" x14ac:dyDescent="0.25">
      <c r="D125" s="148"/>
      <c r="E125" s="148"/>
      <c r="F125" s="148"/>
      <c r="G125" s="148"/>
      <c r="H125" s="148"/>
      <c r="I125" s="148"/>
    </row>
    <row r="126" spans="4:9" s="52" customFormat="1" x14ac:dyDescent="0.25">
      <c r="D126" s="148"/>
      <c r="E126" s="148"/>
      <c r="F126" s="148"/>
      <c r="G126" s="148"/>
      <c r="H126" s="148"/>
      <c r="I126" s="148"/>
    </row>
    <row r="127" spans="4:9" s="52" customFormat="1" x14ac:dyDescent="0.25">
      <c r="D127" s="148"/>
      <c r="E127" s="148"/>
      <c r="F127" s="148"/>
      <c r="G127" s="148"/>
      <c r="H127" s="148"/>
      <c r="I127" s="148"/>
    </row>
    <row r="128" spans="4:9" s="52" customFormat="1" x14ac:dyDescent="0.25">
      <c r="D128" s="148"/>
      <c r="E128" s="148"/>
      <c r="F128" s="148"/>
      <c r="G128" s="148"/>
      <c r="H128" s="148"/>
      <c r="I128" s="148"/>
    </row>
    <row r="129" spans="4:9" s="52" customFormat="1" x14ac:dyDescent="0.25">
      <c r="D129" s="148"/>
      <c r="E129" s="148"/>
      <c r="F129" s="148"/>
      <c r="G129" s="148"/>
      <c r="H129" s="148"/>
      <c r="I129" s="148"/>
    </row>
    <row r="130" spans="4:9" s="52" customFormat="1" x14ac:dyDescent="0.25">
      <c r="D130" s="148"/>
      <c r="E130" s="148"/>
      <c r="F130" s="148"/>
      <c r="G130" s="148"/>
      <c r="H130" s="148"/>
      <c r="I130" s="148"/>
    </row>
    <row r="131" spans="4:9" s="52" customFormat="1" x14ac:dyDescent="0.25">
      <c r="D131" s="148"/>
      <c r="E131" s="148"/>
      <c r="F131" s="148"/>
      <c r="G131" s="148"/>
      <c r="H131" s="148"/>
      <c r="I131" s="148"/>
    </row>
    <row r="132" spans="4:9" s="52" customFormat="1" x14ac:dyDescent="0.25">
      <c r="D132" s="148"/>
      <c r="E132" s="148"/>
      <c r="F132" s="148"/>
      <c r="G132" s="148"/>
      <c r="H132" s="148"/>
      <c r="I132" s="148"/>
    </row>
    <row r="133" spans="4:9" s="52" customFormat="1" x14ac:dyDescent="0.25">
      <c r="D133" s="148"/>
      <c r="E133" s="148"/>
      <c r="F133" s="148"/>
      <c r="G133" s="148"/>
      <c r="H133" s="148"/>
      <c r="I133" s="148"/>
    </row>
    <row r="134" spans="4:9" s="52" customFormat="1" x14ac:dyDescent="0.25">
      <c r="D134" s="148"/>
      <c r="E134" s="148"/>
      <c r="F134" s="148"/>
      <c r="G134" s="148"/>
      <c r="H134" s="148"/>
      <c r="I134" s="148"/>
    </row>
    <row r="135" spans="4:9" s="52" customFormat="1" x14ac:dyDescent="0.25">
      <c r="D135" s="148"/>
      <c r="E135" s="148"/>
      <c r="F135" s="148"/>
      <c r="G135" s="148"/>
      <c r="H135" s="148"/>
      <c r="I135" s="148"/>
    </row>
    <row r="136" spans="4:9" s="52" customFormat="1" x14ac:dyDescent="0.25">
      <c r="D136" s="148"/>
      <c r="E136" s="148"/>
      <c r="F136" s="148"/>
      <c r="G136" s="148"/>
      <c r="H136" s="148"/>
      <c r="I136" s="148"/>
    </row>
    <row r="137" spans="4:9" s="52" customFormat="1" x14ac:dyDescent="0.25">
      <c r="D137" s="148"/>
      <c r="E137" s="148"/>
      <c r="F137" s="148"/>
      <c r="G137" s="148"/>
      <c r="H137" s="148"/>
      <c r="I137" s="148"/>
    </row>
    <row r="138" spans="4:9" s="52" customFormat="1" x14ac:dyDescent="0.25">
      <c r="D138" s="148"/>
      <c r="E138" s="148"/>
      <c r="F138" s="148"/>
      <c r="G138" s="148"/>
      <c r="H138" s="148"/>
      <c r="I138" s="148"/>
    </row>
    <row r="139" spans="4:9" s="52" customFormat="1" x14ac:dyDescent="0.25">
      <c r="D139" s="148"/>
      <c r="E139" s="148"/>
      <c r="F139" s="148"/>
      <c r="G139" s="148"/>
      <c r="H139" s="148"/>
      <c r="I139" s="148"/>
    </row>
    <row r="140" spans="4:9" s="52" customFormat="1" x14ac:dyDescent="0.25">
      <c r="D140" s="148"/>
      <c r="E140" s="148"/>
      <c r="F140" s="148"/>
      <c r="G140" s="148"/>
      <c r="H140" s="148"/>
      <c r="I140" s="148"/>
    </row>
    <row r="141" spans="4:9" s="52" customFormat="1" x14ac:dyDescent="0.25">
      <c r="D141" s="148"/>
      <c r="E141" s="148"/>
      <c r="F141" s="148"/>
      <c r="G141" s="148"/>
      <c r="H141" s="148"/>
      <c r="I141" s="148"/>
    </row>
    <row r="142" spans="4:9" s="52" customFormat="1" x14ac:dyDescent="0.25">
      <c r="D142" s="148"/>
      <c r="E142" s="148"/>
      <c r="F142" s="148"/>
      <c r="G142" s="148"/>
      <c r="H142" s="148"/>
      <c r="I142" s="148"/>
    </row>
    <row r="143" spans="4:9" s="52" customFormat="1" x14ac:dyDescent="0.25">
      <c r="D143" s="148"/>
      <c r="E143" s="148"/>
      <c r="F143" s="148"/>
      <c r="G143" s="148"/>
      <c r="H143" s="148"/>
      <c r="I143" s="148"/>
    </row>
    <row r="144" spans="4:9" s="52" customFormat="1" x14ac:dyDescent="0.25">
      <c r="D144" s="148"/>
      <c r="E144" s="148"/>
      <c r="F144" s="148"/>
      <c r="G144" s="148"/>
      <c r="H144" s="148"/>
      <c r="I144" s="148"/>
    </row>
  </sheetData>
  <sheetProtection formatCells="0" formatColumns="0" formatRows="0" insertColumns="0" insertRows="0" insertHyperlinks="0" deleteColumns="0" deleteRows="0" sort="0" autoFilter="0" pivotTables="0"/>
  <mergeCells count="25">
    <mergeCell ref="O15:O16"/>
    <mergeCell ref="K15:K16"/>
    <mergeCell ref="L15:L16"/>
    <mergeCell ref="M15:M16"/>
    <mergeCell ref="F9:H9"/>
    <mergeCell ref="G15:G16"/>
    <mergeCell ref="H15:H16"/>
    <mergeCell ref="D15:E15"/>
    <mergeCell ref="N15:N16"/>
    <mergeCell ref="C15:C16"/>
    <mergeCell ref="C8:D9"/>
    <mergeCell ref="C10:D10"/>
    <mergeCell ref="I15:I16"/>
    <mergeCell ref="J15:J16"/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2:CA73"/>
  <sheetViews>
    <sheetView topLeftCell="I1" workbookViewId="0">
      <selection activeCell="J17" sqref="J17"/>
    </sheetView>
  </sheetViews>
  <sheetFormatPr baseColWidth="10" defaultColWidth="10.88671875" defaultRowHeight="15.75" x14ac:dyDescent="0.25"/>
  <cols>
    <col min="1" max="1" width="4.109375" style="53" customWidth="1"/>
    <col min="2" max="2" width="4" style="53" customWidth="1"/>
    <col min="3" max="4" width="12.109375" style="53" customWidth="1"/>
    <col min="5" max="6" width="12.109375" style="52" customWidth="1"/>
    <col min="7" max="7" width="12.5546875" style="52" customWidth="1"/>
    <col min="8" max="15" width="12.109375" style="52" customWidth="1"/>
    <col min="16" max="16" width="8.5546875" style="52" customWidth="1"/>
    <col min="17" max="17" width="12.109375" style="53" customWidth="1"/>
    <col min="18" max="18" width="7.109375" style="53" customWidth="1"/>
    <col min="19" max="16384" width="10.88671875" style="53"/>
  </cols>
  <sheetData>
    <row r="2" spans="1:79" s="52" customFormat="1" ht="20.100000000000001" customHeight="1" x14ac:dyDescent="0.25">
      <c r="B2" s="344" t="s">
        <v>68</v>
      </c>
      <c r="C2" s="344"/>
      <c r="D2" s="344"/>
      <c r="E2" s="344"/>
      <c r="F2" s="344"/>
      <c r="G2" s="344"/>
      <c r="H2" s="344"/>
    </row>
    <row r="3" spans="1:79" s="52" customFormat="1" ht="20.100000000000001" customHeight="1" x14ac:dyDescent="0.25">
      <c r="B3" s="344"/>
      <c r="C3" s="344"/>
      <c r="D3" s="344"/>
      <c r="E3" s="344"/>
      <c r="F3" s="344"/>
      <c r="G3" s="344"/>
      <c r="H3" s="344"/>
    </row>
    <row r="4" spans="1:79" s="52" customFormat="1" ht="20.100000000000001" customHeight="1" x14ac:dyDescent="0.45">
      <c r="B4" s="149"/>
      <c r="C4" s="149"/>
      <c r="D4" s="149"/>
      <c r="E4" s="149"/>
      <c r="F4" s="149"/>
      <c r="G4" s="149"/>
      <c r="H4" s="149"/>
    </row>
    <row r="5" spans="1:79" s="52" customFormat="1" ht="20.100000000000001" customHeight="1" x14ac:dyDescent="0.25">
      <c r="C5" s="328" t="s">
        <v>196</v>
      </c>
      <c r="D5" s="328"/>
      <c r="E5" s="328"/>
      <c r="F5" s="150"/>
      <c r="G5" s="150"/>
      <c r="H5" s="150"/>
      <c r="I5" s="150"/>
      <c r="J5" s="150"/>
      <c r="K5" s="362" t="s">
        <v>59</v>
      </c>
      <c r="L5" s="362"/>
      <c r="M5" s="362"/>
      <c r="N5" s="211"/>
      <c r="O5" s="211"/>
      <c r="Q5" s="106" t="s">
        <v>56</v>
      </c>
    </row>
    <row r="6" spans="1:79" s="52" customFormat="1" ht="20.100000000000001" customHeight="1" x14ac:dyDescent="0.25">
      <c r="C6" s="328"/>
      <c r="D6" s="328"/>
      <c r="E6" s="328"/>
      <c r="F6" s="150"/>
      <c r="G6" s="150"/>
      <c r="H6" s="150"/>
      <c r="I6" s="150"/>
      <c r="J6" s="150"/>
      <c r="K6" s="362"/>
      <c r="L6" s="362"/>
      <c r="M6" s="362"/>
      <c r="N6" s="211"/>
      <c r="O6" s="211"/>
      <c r="Q6" s="108" t="s">
        <v>18</v>
      </c>
    </row>
    <row r="7" spans="1:79" ht="20.100000000000001" customHeight="1" x14ac:dyDescent="0.25">
      <c r="A7" s="52"/>
      <c r="B7" s="52"/>
      <c r="C7" s="107"/>
      <c r="D7" s="314" t="s">
        <v>29</v>
      </c>
      <c r="E7" s="314"/>
      <c r="F7" s="314"/>
      <c r="G7" s="314"/>
      <c r="H7" s="314"/>
      <c r="I7" s="314"/>
      <c r="J7" s="315"/>
      <c r="K7" s="212"/>
      <c r="L7" s="308" t="s">
        <v>13</v>
      </c>
      <c r="M7" s="308" t="s">
        <v>35</v>
      </c>
      <c r="N7" s="308" t="s">
        <v>52</v>
      </c>
      <c r="O7" s="107"/>
      <c r="Q7" s="109" t="s">
        <v>19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</row>
    <row r="8" spans="1:79" s="52" customFormat="1" ht="20.100000000000001" customHeight="1" x14ac:dyDescent="0.25">
      <c r="C8" s="107"/>
      <c r="D8" s="365" t="s">
        <v>13</v>
      </c>
      <c r="E8" s="366"/>
      <c r="F8" s="110" t="s">
        <v>110</v>
      </c>
      <c r="G8" s="350">
        <v>0</v>
      </c>
      <c r="H8" s="351"/>
      <c r="I8" s="352"/>
      <c r="J8" s="62" t="s">
        <v>49</v>
      </c>
      <c r="K8" s="154"/>
      <c r="L8" s="309"/>
      <c r="M8" s="309"/>
      <c r="N8" s="309"/>
      <c r="O8" s="107"/>
      <c r="Q8" s="109" t="s">
        <v>190</v>
      </c>
    </row>
    <row r="9" spans="1:79" s="52" customFormat="1" ht="20.100000000000001" customHeight="1" x14ac:dyDescent="0.25">
      <c r="C9" s="107"/>
      <c r="D9" s="365"/>
      <c r="E9" s="366"/>
      <c r="F9" s="110" t="s">
        <v>14</v>
      </c>
      <c r="G9" s="350">
        <v>0</v>
      </c>
      <c r="H9" s="351"/>
      <c r="I9" s="352"/>
      <c r="J9" s="62" t="s">
        <v>51</v>
      </c>
      <c r="K9" s="154"/>
      <c r="L9" s="110" t="s">
        <v>33</v>
      </c>
      <c r="M9" s="213">
        <v>43</v>
      </c>
      <c r="N9" s="213">
        <f>830/1000</f>
        <v>0.83</v>
      </c>
      <c r="O9" s="107"/>
      <c r="Q9" s="109" t="s">
        <v>20</v>
      </c>
    </row>
    <row r="10" spans="1:79" s="52" customFormat="1" ht="27.95" customHeight="1" x14ac:dyDescent="0.25">
      <c r="A10" s="162"/>
      <c r="B10" s="162"/>
      <c r="C10" s="163"/>
      <c r="D10" s="363" t="s">
        <v>26</v>
      </c>
      <c r="E10" s="364"/>
      <c r="F10" s="332" t="s">
        <v>111</v>
      </c>
      <c r="G10" s="333"/>
      <c r="H10" s="333"/>
      <c r="I10" s="333"/>
      <c r="J10" s="334"/>
      <c r="K10" s="216"/>
      <c r="L10" s="145" t="s">
        <v>14</v>
      </c>
      <c r="M10" s="217">
        <v>43.89</v>
      </c>
      <c r="N10" s="217">
        <f>720/1000</f>
        <v>0.72</v>
      </c>
      <c r="O10" s="163"/>
    </row>
    <row r="11" spans="1:79" s="52" customFormat="1" ht="20.100000000000001" customHeight="1" x14ac:dyDescent="0.25">
      <c r="A11" s="162"/>
      <c r="B11" s="162"/>
      <c r="C11" s="163"/>
      <c r="D11" s="163"/>
      <c r="E11" s="168"/>
      <c r="F11" s="218"/>
      <c r="G11" s="218"/>
      <c r="H11" s="218"/>
      <c r="I11" s="218"/>
      <c r="J11" s="218"/>
      <c r="K11" s="218"/>
      <c r="L11" s="163"/>
      <c r="M11" s="163"/>
      <c r="N11" s="163"/>
      <c r="O11" s="163"/>
    </row>
    <row r="12" spans="1:79" s="52" customFormat="1" ht="20.100000000000001" customHeight="1" x14ac:dyDescent="0.2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79" s="52" customFormat="1" ht="20.100000000000001" customHeight="1" x14ac:dyDescent="0.25">
      <c r="A13" s="162"/>
      <c r="B13" s="346" t="s">
        <v>38</v>
      </c>
      <c r="C13" s="346"/>
      <c r="D13" s="172"/>
      <c r="E13" s="172"/>
      <c r="F13" s="347" t="s">
        <v>58</v>
      </c>
      <c r="G13" s="347"/>
      <c r="H13" s="173"/>
      <c r="I13" s="173"/>
      <c r="J13" s="173"/>
      <c r="K13" s="173"/>
      <c r="L13" s="173"/>
      <c r="M13" s="173"/>
      <c r="N13" s="173"/>
      <c r="O13" s="173"/>
    </row>
    <row r="14" spans="1:79" s="52" customFormat="1" ht="20.100000000000001" customHeight="1" x14ac:dyDescent="0.25">
      <c r="A14" s="162"/>
      <c r="B14" s="346"/>
      <c r="C14" s="346"/>
      <c r="D14" s="174"/>
      <c r="E14" s="174"/>
      <c r="F14" s="347"/>
      <c r="G14" s="347"/>
      <c r="H14" s="219"/>
      <c r="I14" s="219"/>
      <c r="J14" s="219"/>
      <c r="K14" s="219"/>
      <c r="L14" s="219"/>
      <c r="M14" s="219"/>
      <c r="N14" s="219"/>
      <c r="O14" s="219"/>
    </row>
    <row r="15" spans="1:79" s="285" customFormat="1" ht="20.100000000000001" customHeight="1" x14ac:dyDescent="0.25">
      <c r="A15" s="290"/>
      <c r="B15" s="290"/>
      <c r="C15" s="367" t="s">
        <v>197</v>
      </c>
      <c r="D15" s="369" t="s">
        <v>36</v>
      </c>
      <c r="E15" s="369"/>
      <c r="F15" s="290"/>
      <c r="G15" s="355" t="s">
        <v>197</v>
      </c>
      <c r="H15" s="355" t="s">
        <v>27</v>
      </c>
      <c r="I15" s="355" t="s">
        <v>63</v>
      </c>
      <c r="J15" s="355" t="s">
        <v>206</v>
      </c>
      <c r="K15" s="355" t="s">
        <v>28</v>
      </c>
      <c r="L15" s="355" t="s">
        <v>27</v>
      </c>
      <c r="M15" s="355" t="s">
        <v>63</v>
      </c>
      <c r="N15" s="355" t="s">
        <v>205</v>
      </c>
      <c r="O15" s="370" t="s">
        <v>28</v>
      </c>
    </row>
    <row r="16" spans="1:79" s="285" customFormat="1" ht="20.100000000000001" customHeight="1" x14ac:dyDescent="0.25">
      <c r="A16" s="290"/>
      <c r="B16" s="290"/>
      <c r="C16" s="368"/>
      <c r="D16" s="292" t="s">
        <v>33</v>
      </c>
      <c r="E16" s="292" t="s">
        <v>14</v>
      </c>
      <c r="F16" s="290"/>
      <c r="G16" s="355"/>
      <c r="H16" s="355"/>
      <c r="I16" s="355"/>
      <c r="J16" s="355"/>
      <c r="K16" s="355"/>
      <c r="L16" s="355"/>
      <c r="M16" s="355"/>
      <c r="N16" s="355"/>
      <c r="O16" s="370"/>
    </row>
    <row r="17" spans="1:15" s="52" customFormat="1" ht="20.100000000000001" customHeight="1" x14ac:dyDescent="0.25">
      <c r="A17" s="162"/>
      <c r="B17" s="162"/>
      <c r="C17" s="220" t="s">
        <v>21</v>
      </c>
      <c r="D17" s="221">
        <f>+J17/1000000</f>
        <v>0</v>
      </c>
      <c r="E17" s="221">
        <f>+N17/1000</f>
        <v>0</v>
      </c>
      <c r="F17" s="162"/>
      <c r="G17" s="178" t="s">
        <v>21</v>
      </c>
      <c r="H17" s="179">
        <v>6.5</v>
      </c>
      <c r="I17" s="179" t="s">
        <v>60</v>
      </c>
      <c r="J17" s="183">
        <f>+$G$8*$N$9*$M$9*H17</f>
        <v>0</v>
      </c>
      <c r="K17" s="181" t="s">
        <v>88</v>
      </c>
      <c r="L17" s="182">
        <v>2.4174432260967871</v>
      </c>
      <c r="M17" s="179" t="s">
        <v>94</v>
      </c>
      <c r="N17" s="183">
        <f>+$G$9*L17</f>
        <v>0</v>
      </c>
      <c r="O17" s="184" t="s">
        <v>99</v>
      </c>
    </row>
    <row r="18" spans="1:15" s="52" customFormat="1" ht="20.100000000000001" customHeight="1" x14ac:dyDescent="0.25">
      <c r="A18" s="162"/>
      <c r="B18" s="162"/>
      <c r="C18" s="222" t="s">
        <v>42</v>
      </c>
      <c r="D18" s="221">
        <f t="shared" ref="D18:D36" si="0">+J18/1000000</f>
        <v>0</v>
      </c>
      <c r="E18" s="221">
        <f t="shared" ref="E18:E35" si="1">+N18/1000</f>
        <v>0</v>
      </c>
      <c r="F18" s="162"/>
      <c r="G18" s="186" t="s">
        <v>75</v>
      </c>
      <c r="H18" s="179">
        <v>3.2</v>
      </c>
      <c r="I18" s="179" t="s">
        <v>60</v>
      </c>
      <c r="J18" s="183">
        <f t="shared" ref="J18:J21" si="2">+$G$8*$N$9*$M$9*H18</f>
        <v>0</v>
      </c>
      <c r="K18" s="181" t="s">
        <v>88</v>
      </c>
      <c r="L18" s="182">
        <v>1.3851949685534592</v>
      </c>
      <c r="M18" s="179" t="s">
        <v>94</v>
      </c>
      <c r="N18" s="183">
        <f t="shared" ref="N18:N22" si="3">+$G$9*L18</f>
        <v>0</v>
      </c>
      <c r="O18" s="184" t="s">
        <v>99</v>
      </c>
    </row>
    <row r="19" spans="1:15" s="52" customFormat="1" ht="20.100000000000001" customHeight="1" x14ac:dyDescent="0.25">
      <c r="A19" s="162"/>
      <c r="B19" s="162"/>
      <c r="C19" s="222" t="s">
        <v>43</v>
      </c>
      <c r="D19" s="221">
        <f t="shared" si="0"/>
        <v>0</v>
      </c>
      <c r="E19" s="221">
        <f t="shared" si="1"/>
        <v>0</v>
      </c>
      <c r="F19" s="162"/>
      <c r="G19" s="186" t="s">
        <v>76</v>
      </c>
      <c r="H19" s="179">
        <v>0.8</v>
      </c>
      <c r="I19" s="179" t="s">
        <v>60</v>
      </c>
      <c r="J19" s="183">
        <f t="shared" si="2"/>
        <v>0</v>
      </c>
      <c r="K19" s="181" t="s">
        <v>88</v>
      </c>
      <c r="L19" s="182">
        <v>1.1579553053003611</v>
      </c>
      <c r="M19" s="179" t="s">
        <v>94</v>
      </c>
      <c r="N19" s="183">
        <f t="shared" si="3"/>
        <v>0</v>
      </c>
      <c r="O19" s="184" t="s">
        <v>99</v>
      </c>
    </row>
    <row r="20" spans="1:15" s="52" customFormat="1" ht="20.100000000000001" customHeight="1" x14ac:dyDescent="0.25">
      <c r="A20" s="162"/>
      <c r="B20" s="162"/>
      <c r="C20" s="220" t="s">
        <v>22</v>
      </c>
      <c r="D20" s="221">
        <f>+J20/1000</f>
        <v>0</v>
      </c>
      <c r="E20" s="221">
        <f t="shared" si="1"/>
        <v>0</v>
      </c>
      <c r="F20" s="162"/>
      <c r="G20" s="178" t="s">
        <v>22</v>
      </c>
      <c r="H20" s="179">
        <v>2.4E-2</v>
      </c>
      <c r="I20" s="179" t="s">
        <v>94</v>
      </c>
      <c r="J20" s="183">
        <f>+$G$8*H20</f>
        <v>0</v>
      </c>
      <c r="K20" s="181" t="s">
        <v>99</v>
      </c>
      <c r="L20" s="182">
        <v>1.4376649996799999</v>
      </c>
      <c r="M20" s="179" t="s">
        <v>94</v>
      </c>
      <c r="N20" s="183">
        <f t="shared" si="3"/>
        <v>0</v>
      </c>
      <c r="O20" s="184" t="s">
        <v>99</v>
      </c>
    </row>
    <row r="21" spans="1:15" s="52" customFormat="1" ht="20.100000000000001" customHeight="1" x14ac:dyDescent="0.25">
      <c r="A21" s="162"/>
      <c r="B21" s="162"/>
      <c r="C21" s="222" t="s">
        <v>1</v>
      </c>
      <c r="D21" s="221">
        <f t="shared" si="0"/>
        <v>0</v>
      </c>
      <c r="E21" s="221">
        <f t="shared" si="1"/>
        <v>0</v>
      </c>
      <c r="F21" s="162"/>
      <c r="G21" s="186" t="s">
        <v>1</v>
      </c>
      <c r="H21" s="179">
        <v>16.2</v>
      </c>
      <c r="I21" s="179" t="s">
        <v>60</v>
      </c>
      <c r="J21" s="183">
        <f t="shared" si="2"/>
        <v>0</v>
      </c>
      <c r="K21" s="181" t="s">
        <v>88</v>
      </c>
      <c r="L21" s="182">
        <v>13.713430188679245</v>
      </c>
      <c r="M21" s="179" t="s">
        <v>94</v>
      </c>
      <c r="N21" s="183">
        <f t="shared" si="3"/>
        <v>0</v>
      </c>
      <c r="O21" s="184" t="s">
        <v>99</v>
      </c>
    </row>
    <row r="22" spans="1:15" s="52" customFormat="1" ht="20.100000000000001" customHeight="1" x14ac:dyDescent="0.25">
      <c r="A22" s="162"/>
      <c r="B22" s="162"/>
      <c r="C22" s="220" t="s">
        <v>44</v>
      </c>
      <c r="D22" s="130" t="s">
        <v>85</v>
      </c>
      <c r="E22" s="221">
        <f t="shared" si="1"/>
        <v>0</v>
      </c>
      <c r="F22" s="162"/>
      <c r="G22" s="178" t="s">
        <v>77</v>
      </c>
      <c r="H22" s="223" t="s">
        <v>85</v>
      </c>
      <c r="I22" s="223" t="s">
        <v>85</v>
      </c>
      <c r="J22" s="224" t="s">
        <v>85</v>
      </c>
      <c r="K22" s="223" t="s">
        <v>85</v>
      </c>
      <c r="L22" s="182">
        <v>0.3474966392190002</v>
      </c>
      <c r="M22" s="179" t="s">
        <v>94</v>
      </c>
      <c r="N22" s="183">
        <f t="shared" si="3"/>
        <v>0</v>
      </c>
      <c r="O22" s="184" t="s">
        <v>99</v>
      </c>
    </row>
    <row r="23" spans="1:15" s="52" customFormat="1" ht="20.100000000000001" customHeight="1" x14ac:dyDescent="0.25">
      <c r="A23" s="162"/>
      <c r="B23" s="162"/>
      <c r="C23" s="222" t="s">
        <v>3</v>
      </c>
      <c r="D23" s="221">
        <f>+J23/1000000000</f>
        <v>0</v>
      </c>
      <c r="E23" s="221">
        <f>+N23/1000000000000</f>
        <v>0</v>
      </c>
      <c r="F23" s="162"/>
      <c r="G23" s="186" t="s">
        <v>3</v>
      </c>
      <c r="H23" s="179">
        <v>4.07</v>
      </c>
      <c r="I23" s="179" t="s">
        <v>61</v>
      </c>
      <c r="J23" s="183">
        <f t="shared" ref="J23:J24" si="4">+$G$8*$N$9*$M$9*H23</f>
        <v>0</v>
      </c>
      <c r="K23" s="181" t="s">
        <v>89</v>
      </c>
      <c r="L23" s="179">
        <v>1.6</v>
      </c>
      <c r="M23" s="179" t="s">
        <v>102</v>
      </c>
      <c r="N23" s="183">
        <f>(+$G$9*$N$10*1000)*L23</f>
        <v>0</v>
      </c>
      <c r="O23" s="184" t="s">
        <v>90</v>
      </c>
    </row>
    <row r="24" spans="1:15" s="52" customFormat="1" ht="20.100000000000001" customHeight="1" x14ac:dyDescent="0.25">
      <c r="A24" s="162"/>
      <c r="B24" s="162"/>
      <c r="C24" s="222" t="s">
        <v>6</v>
      </c>
      <c r="D24" s="221">
        <f>+J24/1000000000</f>
        <v>0</v>
      </c>
      <c r="E24" s="221">
        <f>+N24/1000000000000</f>
        <v>0</v>
      </c>
      <c r="F24" s="162"/>
      <c r="G24" s="186" t="s">
        <v>6</v>
      </c>
      <c r="H24" s="179">
        <v>1.81</v>
      </c>
      <c r="I24" s="179" t="s">
        <v>61</v>
      </c>
      <c r="J24" s="183">
        <f t="shared" si="4"/>
        <v>0</v>
      </c>
      <c r="K24" s="181" t="s">
        <v>89</v>
      </c>
      <c r="L24" s="179">
        <v>0.26</v>
      </c>
      <c r="M24" s="179" t="s">
        <v>102</v>
      </c>
      <c r="N24" s="183">
        <f>(+$G$9*$N$10*1000)*L24</f>
        <v>0</v>
      </c>
      <c r="O24" s="184" t="s">
        <v>90</v>
      </c>
    </row>
    <row r="25" spans="1:15" s="52" customFormat="1" ht="20.100000000000001" customHeight="1" x14ac:dyDescent="0.25">
      <c r="A25" s="162"/>
      <c r="B25" s="162"/>
      <c r="C25" s="220" t="s">
        <v>45</v>
      </c>
      <c r="D25" s="266" t="s">
        <v>25</v>
      </c>
      <c r="E25" s="177">
        <f t="shared" si="1"/>
        <v>0</v>
      </c>
      <c r="F25" s="162"/>
      <c r="G25" s="178" t="s">
        <v>78</v>
      </c>
      <c r="H25" s="225" t="s">
        <v>25</v>
      </c>
      <c r="I25" s="225" t="s">
        <v>25</v>
      </c>
      <c r="J25" s="226" t="s">
        <v>25</v>
      </c>
      <c r="K25" s="225" t="s">
        <v>25</v>
      </c>
      <c r="L25" s="179">
        <v>4.0080818282553569E-4</v>
      </c>
      <c r="M25" s="179" t="s">
        <v>103</v>
      </c>
      <c r="N25" s="183">
        <f t="shared" ref="N25:N27" si="5">+$G$9*$N$10*$M$10*L25</f>
        <v>0</v>
      </c>
      <c r="O25" s="184" t="s">
        <v>99</v>
      </c>
    </row>
    <row r="26" spans="1:15" s="52" customFormat="1" ht="20.100000000000001" customHeight="1" x14ac:dyDescent="0.25">
      <c r="A26" s="162"/>
      <c r="B26" s="162"/>
      <c r="C26" s="220" t="s">
        <v>46</v>
      </c>
      <c r="D26" s="266" t="s">
        <v>25</v>
      </c>
      <c r="E26" s="177">
        <f t="shared" si="1"/>
        <v>0</v>
      </c>
      <c r="F26" s="162"/>
      <c r="G26" s="178" t="s">
        <v>79</v>
      </c>
      <c r="H26" s="225" t="s">
        <v>25</v>
      </c>
      <c r="I26" s="225" t="s">
        <v>25</v>
      </c>
      <c r="J26" s="226" t="s">
        <v>25</v>
      </c>
      <c r="K26" s="225" t="s">
        <v>25</v>
      </c>
      <c r="L26" s="179">
        <v>1.7570262248193364E-4</v>
      </c>
      <c r="M26" s="179" t="s">
        <v>103</v>
      </c>
      <c r="N26" s="183">
        <f t="shared" si="5"/>
        <v>0</v>
      </c>
      <c r="O26" s="184" t="s">
        <v>99</v>
      </c>
    </row>
    <row r="27" spans="1:15" s="52" customFormat="1" ht="20.100000000000001" customHeight="1" x14ac:dyDescent="0.25">
      <c r="A27" s="162"/>
      <c r="B27" s="162"/>
      <c r="C27" s="220" t="s">
        <v>47</v>
      </c>
      <c r="D27" s="266" t="s">
        <v>25</v>
      </c>
      <c r="E27" s="177">
        <f t="shared" si="1"/>
        <v>0</v>
      </c>
      <c r="F27" s="162"/>
      <c r="G27" s="178" t="s">
        <v>80</v>
      </c>
      <c r="H27" s="225" t="s">
        <v>25</v>
      </c>
      <c r="I27" s="225" t="s">
        <v>25</v>
      </c>
      <c r="J27" s="226" t="s">
        <v>25</v>
      </c>
      <c r="K27" s="225" t="s">
        <v>25</v>
      </c>
      <c r="L27" s="179">
        <v>1.2243336774413468E-4</v>
      </c>
      <c r="M27" s="179" t="s">
        <v>103</v>
      </c>
      <c r="N27" s="183">
        <f t="shared" si="5"/>
        <v>0</v>
      </c>
      <c r="O27" s="184" t="s">
        <v>99</v>
      </c>
    </row>
    <row r="28" spans="1:15" s="52" customFormat="1" ht="20.100000000000001" customHeight="1" x14ac:dyDescent="0.25">
      <c r="A28" s="162"/>
      <c r="B28" s="162"/>
      <c r="C28" s="222" t="s">
        <v>4</v>
      </c>
      <c r="D28" s="177">
        <f t="shared" ref="D28:D30" si="6">+J28/1000000000</f>
        <v>0</v>
      </c>
      <c r="E28" s="177">
        <f>+N28/1000000000000</f>
        <v>0</v>
      </c>
      <c r="F28" s="162"/>
      <c r="G28" s="186" t="s">
        <v>4</v>
      </c>
      <c r="H28" s="179">
        <v>1.36</v>
      </c>
      <c r="I28" s="179" t="s">
        <v>61</v>
      </c>
      <c r="J28" s="183">
        <f t="shared" ref="J28:J39" si="7">+$G$8*$N$9*$M$9*H28</f>
        <v>0</v>
      </c>
      <c r="K28" s="181" t="s">
        <v>89</v>
      </c>
      <c r="L28" s="179">
        <v>0.28000000000000003</v>
      </c>
      <c r="M28" s="179" t="s">
        <v>102</v>
      </c>
      <c r="N28" s="183">
        <f>(+$G$9*$N$10*1000)*L28</f>
        <v>0</v>
      </c>
      <c r="O28" s="184" t="s">
        <v>90</v>
      </c>
    </row>
    <row r="29" spans="1:15" s="52" customFormat="1" ht="20.100000000000001" customHeight="1" x14ac:dyDescent="0.25">
      <c r="A29" s="162"/>
      <c r="B29" s="162"/>
      <c r="C29" s="222" t="s">
        <v>7</v>
      </c>
      <c r="D29" s="177">
        <f t="shared" si="6"/>
        <v>0</v>
      </c>
      <c r="E29" s="177">
        <f t="shared" ref="E29:E30" si="8">+N29/1000000000000</f>
        <v>0</v>
      </c>
      <c r="F29" s="162"/>
      <c r="G29" s="186" t="s">
        <v>7</v>
      </c>
      <c r="H29" s="179">
        <v>1.36</v>
      </c>
      <c r="I29" s="179" t="s">
        <v>61</v>
      </c>
      <c r="J29" s="183">
        <f t="shared" si="7"/>
        <v>0</v>
      </c>
      <c r="K29" s="181" t="s">
        <v>89</v>
      </c>
      <c r="L29" s="179">
        <v>4.5999999999999996</v>
      </c>
      <c r="M29" s="179" t="s">
        <v>102</v>
      </c>
      <c r="N29" s="183">
        <f>(+$G$9*$N$10*1000)*L29</f>
        <v>0</v>
      </c>
      <c r="O29" s="184" t="s">
        <v>90</v>
      </c>
    </row>
    <row r="30" spans="1:15" s="52" customFormat="1" ht="20.100000000000001" customHeight="1" x14ac:dyDescent="0.25">
      <c r="A30" s="162"/>
      <c r="B30" s="162"/>
      <c r="C30" s="222" t="s">
        <v>8</v>
      </c>
      <c r="D30" s="177">
        <f t="shared" si="6"/>
        <v>0</v>
      </c>
      <c r="E30" s="177">
        <f t="shared" si="8"/>
        <v>0</v>
      </c>
      <c r="F30" s="162"/>
      <c r="G30" s="186" t="s">
        <v>8</v>
      </c>
      <c r="H30" s="179">
        <v>1.81</v>
      </c>
      <c r="I30" s="179" t="s">
        <v>61</v>
      </c>
      <c r="J30" s="183">
        <f t="shared" si="7"/>
        <v>0</v>
      </c>
      <c r="K30" s="181" t="s">
        <v>89</v>
      </c>
      <c r="L30" s="179">
        <v>32</v>
      </c>
      <c r="M30" s="179" t="s">
        <v>102</v>
      </c>
      <c r="N30" s="183">
        <f>(+$G$9*$N$10*1000)*L30</f>
        <v>0</v>
      </c>
      <c r="O30" s="184" t="s">
        <v>90</v>
      </c>
    </row>
    <row r="31" spans="1:15" s="52" customFormat="1" ht="20.100000000000001" customHeight="1" x14ac:dyDescent="0.25">
      <c r="A31" s="162"/>
      <c r="B31" s="162"/>
      <c r="C31" s="222" t="s">
        <v>2</v>
      </c>
      <c r="D31" s="177">
        <f t="shared" si="0"/>
        <v>0</v>
      </c>
      <c r="E31" s="177">
        <f t="shared" si="1"/>
        <v>0</v>
      </c>
      <c r="F31" s="162"/>
      <c r="G31" s="186" t="s">
        <v>2</v>
      </c>
      <c r="H31" s="179">
        <v>46.5</v>
      </c>
      <c r="I31" s="179" t="s">
        <v>60</v>
      </c>
      <c r="J31" s="183">
        <f t="shared" si="7"/>
        <v>0</v>
      </c>
      <c r="K31" s="181" t="s">
        <v>88</v>
      </c>
      <c r="L31" s="182">
        <v>1.1635637735849058</v>
      </c>
      <c r="M31" s="179" t="s">
        <v>94</v>
      </c>
      <c r="N31" s="183">
        <f>+$G$9*L31</f>
        <v>0</v>
      </c>
      <c r="O31" s="184" t="s">
        <v>99</v>
      </c>
    </row>
    <row r="32" spans="1:15" s="52" customFormat="1" ht="20.100000000000001" customHeight="1" x14ac:dyDescent="0.25">
      <c r="A32" s="162"/>
      <c r="B32" s="162"/>
      <c r="C32" s="227" t="s">
        <v>39</v>
      </c>
      <c r="D32" s="177">
        <f t="shared" si="0"/>
        <v>0</v>
      </c>
      <c r="E32" s="177">
        <f t="shared" si="1"/>
        <v>0</v>
      </c>
      <c r="F32" s="162"/>
      <c r="G32" s="228" t="s">
        <v>81</v>
      </c>
      <c r="H32" s="179">
        <v>0.6</v>
      </c>
      <c r="I32" s="179" t="s">
        <v>60</v>
      </c>
      <c r="J32" s="183">
        <f t="shared" si="7"/>
        <v>0</v>
      </c>
      <c r="K32" s="181" t="s">
        <v>88</v>
      </c>
      <c r="L32" s="182">
        <v>1.9328301886792451E-2</v>
      </c>
      <c r="M32" s="179" t="s">
        <v>94</v>
      </c>
      <c r="N32" s="183">
        <f t="shared" ref="N32:N35" si="9">+$G$9*L32</f>
        <v>0</v>
      </c>
      <c r="O32" s="184" t="s">
        <v>99</v>
      </c>
    </row>
    <row r="33" spans="1:15" s="52" customFormat="1" ht="20.100000000000001" customHeight="1" x14ac:dyDescent="0.25">
      <c r="A33" s="162"/>
      <c r="B33" s="162"/>
      <c r="C33" s="222" t="s">
        <v>0</v>
      </c>
      <c r="D33" s="177">
        <f t="shared" si="0"/>
        <v>0</v>
      </c>
      <c r="E33" s="177">
        <f t="shared" si="1"/>
        <v>0</v>
      </c>
      <c r="F33" s="162"/>
      <c r="G33" s="186" t="s">
        <v>0</v>
      </c>
      <c r="H33" s="179">
        <v>65</v>
      </c>
      <c r="I33" s="179" t="s">
        <v>60</v>
      </c>
      <c r="J33" s="183">
        <f t="shared" si="7"/>
        <v>0</v>
      </c>
      <c r="K33" s="181" t="s">
        <v>88</v>
      </c>
      <c r="L33" s="182">
        <v>22.578677987421383</v>
      </c>
      <c r="M33" s="179" t="s">
        <v>94</v>
      </c>
      <c r="N33" s="183">
        <f t="shared" si="9"/>
        <v>0</v>
      </c>
      <c r="O33" s="184" t="s">
        <v>99</v>
      </c>
    </row>
    <row r="34" spans="1:15" s="52" customFormat="1" ht="20.100000000000001" customHeight="1" x14ac:dyDescent="0.25">
      <c r="A34" s="162"/>
      <c r="B34" s="162"/>
      <c r="C34" s="227" t="s">
        <v>40</v>
      </c>
      <c r="D34" s="177">
        <f t="shared" si="0"/>
        <v>0</v>
      </c>
      <c r="E34" s="177">
        <f t="shared" si="1"/>
        <v>0</v>
      </c>
      <c r="F34" s="162"/>
      <c r="G34" s="228" t="s">
        <v>82</v>
      </c>
      <c r="H34" s="179">
        <v>74100</v>
      </c>
      <c r="I34" s="179" t="s">
        <v>60</v>
      </c>
      <c r="J34" s="183">
        <f t="shared" si="7"/>
        <v>0</v>
      </c>
      <c r="K34" s="181" t="s">
        <v>88</v>
      </c>
      <c r="L34" s="179">
        <v>2270</v>
      </c>
      <c r="M34" s="179" t="s">
        <v>94</v>
      </c>
      <c r="N34" s="183">
        <f t="shared" si="9"/>
        <v>0</v>
      </c>
      <c r="O34" s="184" t="s">
        <v>99</v>
      </c>
    </row>
    <row r="35" spans="1:15" s="52" customFormat="1" ht="20.100000000000001" customHeight="1" x14ac:dyDescent="0.25">
      <c r="A35" s="162"/>
      <c r="B35" s="162"/>
      <c r="C35" s="227" t="s">
        <v>41</v>
      </c>
      <c r="D35" s="177">
        <f t="shared" si="0"/>
        <v>0</v>
      </c>
      <c r="E35" s="177">
        <f t="shared" si="1"/>
        <v>0</v>
      </c>
      <c r="F35" s="162"/>
      <c r="G35" s="228" t="s">
        <v>83</v>
      </c>
      <c r="H35" s="179">
        <v>3</v>
      </c>
      <c r="I35" s="179" t="s">
        <v>60</v>
      </c>
      <c r="J35" s="183">
        <f t="shared" si="7"/>
        <v>0</v>
      </c>
      <c r="K35" s="181" t="s">
        <v>88</v>
      </c>
      <c r="L35" s="229">
        <v>9.6641509433962269E-2</v>
      </c>
      <c r="M35" s="179" t="s">
        <v>94</v>
      </c>
      <c r="N35" s="183">
        <f t="shared" si="9"/>
        <v>0</v>
      </c>
      <c r="O35" s="184" t="s">
        <v>99</v>
      </c>
    </row>
    <row r="36" spans="1:15" s="52" customFormat="1" ht="20.100000000000001" customHeight="1" x14ac:dyDescent="0.25">
      <c r="A36" s="162"/>
      <c r="B36" s="162"/>
      <c r="C36" s="222" t="s">
        <v>23</v>
      </c>
      <c r="D36" s="177">
        <f t="shared" si="0"/>
        <v>0</v>
      </c>
      <c r="E36" s="266" t="s">
        <v>25</v>
      </c>
      <c r="F36" s="162"/>
      <c r="G36" s="186" t="s">
        <v>23</v>
      </c>
      <c r="H36" s="179">
        <v>0.8</v>
      </c>
      <c r="I36" s="179" t="s">
        <v>60</v>
      </c>
      <c r="J36" s="183">
        <f t="shared" si="7"/>
        <v>0</v>
      </c>
      <c r="K36" s="181" t="s">
        <v>88</v>
      </c>
      <c r="L36" s="225" t="s">
        <v>25</v>
      </c>
      <c r="M36" s="225" t="s">
        <v>25</v>
      </c>
      <c r="N36" s="226" t="s">
        <v>25</v>
      </c>
      <c r="O36" s="230" t="s">
        <v>25</v>
      </c>
    </row>
    <row r="37" spans="1:15" s="52" customFormat="1" ht="20.100000000000001" customHeight="1" x14ac:dyDescent="0.25">
      <c r="A37" s="162"/>
      <c r="B37" s="162"/>
      <c r="C37" s="222" t="s">
        <v>5</v>
      </c>
      <c r="D37" s="177">
        <f t="shared" ref="D37" si="10">+J37/1000000000</f>
        <v>0</v>
      </c>
      <c r="E37" s="177">
        <f t="shared" ref="E37" si="11">+N37/1000000000000</f>
        <v>0</v>
      </c>
      <c r="F37" s="162"/>
      <c r="G37" s="186" t="s">
        <v>5</v>
      </c>
      <c r="H37" s="179">
        <v>1.36</v>
      </c>
      <c r="I37" s="179" t="s">
        <v>61</v>
      </c>
      <c r="J37" s="183">
        <f t="shared" si="7"/>
        <v>0</v>
      </c>
      <c r="K37" s="181" t="s">
        <v>89</v>
      </c>
      <c r="L37" s="179">
        <v>6.3</v>
      </c>
      <c r="M37" s="179" t="s">
        <v>102</v>
      </c>
      <c r="N37" s="183">
        <f>+$G$9*$N$10*1000*L37</f>
        <v>0</v>
      </c>
      <c r="O37" s="184" t="s">
        <v>90</v>
      </c>
    </row>
    <row r="38" spans="1:15" s="52" customFormat="1" ht="20.100000000000001" customHeight="1" x14ac:dyDescent="0.25">
      <c r="A38" s="162"/>
      <c r="B38" s="162"/>
      <c r="C38" s="222" t="s">
        <v>11</v>
      </c>
      <c r="D38" s="177">
        <f>+J38/1000000000000</f>
        <v>0</v>
      </c>
      <c r="E38" s="266" t="s">
        <v>25</v>
      </c>
      <c r="F38" s="162"/>
      <c r="G38" s="186" t="s">
        <v>11</v>
      </c>
      <c r="H38" s="179">
        <v>636</v>
      </c>
      <c r="I38" s="179" t="s">
        <v>101</v>
      </c>
      <c r="J38" s="183">
        <f t="shared" si="7"/>
        <v>0</v>
      </c>
      <c r="K38" s="181" t="s">
        <v>91</v>
      </c>
      <c r="L38" s="225" t="s">
        <v>25</v>
      </c>
      <c r="M38" s="225" t="s">
        <v>25</v>
      </c>
      <c r="N38" s="226" t="s">
        <v>25</v>
      </c>
      <c r="O38" s="230" t="s">
        <v>25</v>
      </c>
    </row>
    <row r="39" spans="1:15" s="52" customFormat="1" ht="20.100000000000001" customHeight="1" x14ac:dyDescent="0.25">
      <c r="A39" s="162"/>
      <c r="B39" s="162"/>
      <c r="C39" s="222" t="s">
        <v>10</v>
      </c>
      <c r="D39" s="177">
        <f>+J39/1000000000000</f>
        <v>0</v>
      </c>
      <c r="E39" s="266" t="s">
        <v>25</v>
      </c>
      <c r="F39" s="162"/>
      <c r="G39" s="186" t="s">
        <v>10</v>
      </c>
      <c r="H39" s="179">
        <v>0.5</v>
      </c>
      <c r="I39" s="179" t="s">
        <v>12</v>
      </c>
      <c r="J39" s="183">
        <f t="shared" si="7"/>
        <v>0</v>
      </c>
      <c r="K39" s="181" t="s">
        <v>107</v>
      </c>
      <c r="L39" s="225" t="s">
        <v>25</v>
      </c>
      <c r="M39" s="225" t="s">
        <v>25</v>
      </c>
      <c r="N39" s="226" t="s">
        <v>25</v>
      </c>
      <c r="O39" s="230" t="s">
        <v>25</v>
      </c>
    </row>
    <row r="40" spans="1:15" s="52" customFormat="1" ht="20.100000000000001" customHeight="1" x14ac:dyDescent="0.25">
      <c r="A40" s="162"/>
      <c r="B40" s="162"/>
      <c r="C40" s="222" t="s">
        <v>9</v>
      </c>
      <c r="D40" s="266" t="s">
        <v>25</v>
      </c>
      <c r="E40" s="266" t="s">
        <v>25</v>
      </c>
      <c r="F40" s="162"/>
      <c r="G40" s="186" t="s">
        <v>9</v>
      </c>
      <c r="H40" s="225" t="s">
        <v>25</v>
      </c>
      <c r="I40" s="225" t="s">
        <v>25</v>
      </c>
      <c r="J40" s="226" t="s">
        <v>25</v>
      </c>
      <c r="K40" s="225" t="s">
        <v>25</v>
      </c>
      <c r="L40" s="225" t="s">
        <v>25</v>
      </c>
      <c r="M40" s="225" t="s">
        <v>25</v>
      </c>
      <c r="N40" s="226" t="s">
        <v>25</v>
      </c>
      <c r="O40" s="230" t="s">
        <v>25</v>
      </c>
    </row>
    <row r="41" spans="1:15" s="52" customFormat="1" ht="20.100000000000001" customHeight="1" x14ac:dyDescent="0.25">
      <c r="H41" s="214"/>
      <c r="I41" s="214"/>
    </row>
    <row r="42" spans="1:15" s="52" customFormat="1" ht="20.100000000000001" customHeight="1" x14ac:dyDescent="0.25">
      <c r="H42" s="215"/>
      <c r="I42" s="215"/>
    </row>
    <row r="43" spans="1:15" s="52" customFormat="1" ht="20.100000000000001" customHeight="1" x14ac:dyDescent="0.25">
      <c r="H43" s="215"/>
      <c r="I43" s="215"/>
    </row>
    <row r="44" spans="1:15" s="52" customFormat="1" ht="20.100000000000001" customHeight="1" x14ac:dyDescent="0.25">
      <c r="H44" s="215"/>
      <c r="I44" s="215"/>
    </row>
    <row r="45" spans="1:15" s="52" customFormat="1" ht="20.100000000000001" customHeight="1" x14ac:dyDescent="0.25"/>
    <row r="46" spans="1:15" s="52" customFormat="1" ht="20.100000000000001" customHeight="1" x14ac:dyDescent="0.25"/>
    <row r="47" spans="1:15" s="52" customFormat="1" ht="20.100000000000001" customHeight="1" x14ac:dyDescent="0.25"/>
    <row r="48" spans="1:15" s="52" customFormat="1" ht="20.100000000000001" customHeight="1" x14ac:dyDescent="0.25"/>
    <row r="49" s="52" customFormat="1" ht="20.100000000000001" customHeight="1" x14ac:dyDescent="0.25"/>
    <row r="50" s="52" customFormat="1" ht="20.100000000000001" customHeight="1" x14ac:dyDescent="0.25"/>
    <row r="51" s="52" customFormat="1" ht="20.100000000000001" customHeight="1" x14ac:dyDescent="0.25"/>
    <row r="52" s="52" customFormat="1" ht="20.100000000000001" customHeight="1" x14ac:dyDescent="0.25"/>
    <row r="53" s="52" customFormat="1" ht="20.100000000000001" customHeight="1" x14ac:dyDescent="0.25"/>
    <row r="54" s="52" customFormat="1" ht="20.100000000000001" customHeight="1" x14ac:dyDescent="0.25"/>
    <row r="55" s="52" customFormat="1" ht="20.100000000000001" customHeight="1" x14ac:dyDescent="0.25"/>
    <row r="56" s="52" customFormat="1" ht="20.100000000000001" customHeight="1" x14ac:dyDescent="0.25"/>
    <row r="57" s="52" customFormat="1" ht="20.100000000000001" customHeight="1" x14ac:dyDescent="0.25"/>
    <row r="58" s="52" customFormat="1" ht="20.100000000000001" customHeight="1" x14ac:dyDescent="0.25"/>
    <row r="59" s="52" customFormat="1" ht="20.100000000000001" customHeight="1" x14ac:dyDescent="0.25"/>
    <row r="60" s="52" customFormat="1" ht="20.100000000000001" customHeight="1" x14ac:dyDescent="0.25"/>
    <row r="61" s="52" customFormat="1" ht="20.100000000000001" customHeight="1" x14ac:dyDescent="0.25"/>
    <row r="62" s="52" customFormat="1" ht="20.100000000000001" customHeight="1" x14ac:dyDescent="0.25"/>
    <row r="63" s="52" customFormat="1" ht="20.100000000000001" customHeight="1" x14ac:dyDescent="0.25"/>
    <row r="64" s="52" customFormat="1" ht="20.100000000000001" customHeigh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O15:O16"/>
    <mergeCell ref="H15:H16"/>
    <mergeCell ref="I15:I16"/>
    <mergeCell ref="J15:J16"/>
    <mergeCell ref="K15:K16"/>
    <mergeCell ref="L15:L16"/>
    <mergeCell ref="M15:M16"/>
    <mergeCell ref="N15:N16"/>
    <mergeCell ref="B13:C14"/>
    <mergeCell ref="F13:G14"/>
    <mergeCell ref="C5:E6"/>
    <mergeCell ref="G15:G16"/>
    <mergeCell ref="D10:E10"/>
    <mergeCell ref="D8:E9"/>
    <mergeCell ref="F10:J10"/>
    <mergeCell ref="G8:I8"/>
    <mergeCell ref="G9:I9"/>
    <mergeCell ref="D7:J7"/>
    <mergeCell ref="C15:C16"/>
    <mergeCell ref="D15:E15"/>
    <mergeCell ref="B2:H3"/>
    <mergeCell ref="M7:M8"/>
    <mergeCell ref="N7:N8"/>
    <mergeCell ref="K5:M6"/>
    <mergeCell ref="L7:L8"/>
  </mergeCells>
  <conditionalFormatting sqref="Q7:Q9 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5" location="Instrucciones!A1" display="Inicio"/>
    <hyperlink ref="Q7" location="'Combustibles gaseosos'!A1" display="Gaseoso"/>
    <hyperlink ref="Q8" location="'Combustibles pesados'!A1" display="Líquidos Pesados"/>
    <hyperlink ref="Q9" location="Biomasa!A1" display="Biomasa"/>
    <hyperlink ref="Q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5"/>
  <sheetViews>
    <sheetView topLeftCell="A2" workbookViewId="0">
      <selection activeCell="A2" sqref="A2:E3"/>
    </sheetView>
  </sheetViews>
  <sheetFormatPr baseColWidth="10" defaultColWidth="10.88671875" defaultRowHeight="15.75" x14ac:dyDescent="0.25"/>
  <cols>
    <col min="1" max="2" width="4" style="53" customWidth="1"/>
    <col min="3" max="3" width="12.109375" style="241" customWidth="1"/>
    <col min="4" max="12" width="12.109375" style="52" customWidth="1"/>
    <col min="13" max="13" width="10.5546875" style="52" customWidth="1"/>
    <col min="14" max="15" width="12.109375" style="52" customWidth="1"/>
    <col min="16" max="28" width="10.6640625" style="52" customWidth="1"/>
    <col min="29" max="16384" width="10.88671875" style="53"/>
  </cols>
  <sheetData>
    <row r="1" spans="1:25" s="52" customFormat="1" ht="20.100000000000001" customHeight="1" x14ac:dyDescent="0.25"/>
    <row r="2" spans="1:25" ht="20.100000000000001" customHeight="1" x14ac:dyDescent="0.25">
      <c r="A2" s="373" t="s">
        <v>67</v>
      </c>
      <c r="B2" s="373"/>
      <c r="C2" s="373"/>
      <c r="D2" s="373"/>
      <c r="E2" s="373"/>
    </row>
    <row r="3" spans="1:25" s="52" customFormat="1" ht="20.100000000000001" customHeight="1" x14ac:dyDescent="0.25">
      <c r="A3" s="373"/>
      <c r="B3" s="373"/>
      <c r="C3" s="373"/>
      <c r="D3" s="373"/>
      <c r="E3" s="373"/>
    </row>
    <row r="4" spans="1:25" s="52" customFormat="1" ht="20.100000000000001" customHeight="1" x14ac:dyDescent="0.45">
      <c r="A4" s="231"/>
      <c r="B4" s="231"/>
      <c r="C4" s="231"/>
      <c r="D4" s="231"/>
      <c r="E4" s="231"/>
    </row>
    <row r="5" spans="1:25" s="52" customFormat="1" ht="20.100000000000001" customHeight="1" x14ac:dyDescent="0.25">
      <c r="B5" s="107"/>
      <c r="C5" s="310" t="s">
        <v>196</v>
      </c>
      <c r="D5" s="310"/>
      <c r="E5" s="310"/>
      <c r="F5" s="310"/>
      <c r="G5" s="310"/>
      <c r="H5" s="310"/>
      <c r="I5" s="310"/>
      <c r="J5" s="107"/>
      <c r="K5" s="371" t="s">
        <v>59</v>
      </c>
      <c r="L5" s="371"/>
      <c r="M5" s="232"/>
      <c r="N5" s="106" t="s">
        <v>56</v>
      </c>
    </row>
    <row r="6" spans="1:25" s="52" customFormat="1" ht="20.100000000000001" customHeight="1" x14ac:dyDescent="0.25">
      <c r="B6" s="107"/>
      <c r="C6" s="310"/>
      <c r="D6" s="310"/>
      <c r="E6" s="310"/>
      <c r="F6" s="310"/>
      <c r="G6" s="310"/>
      <c r="H6" s="310"/>
      <c r="I6" s="310"/>
      <c r="J6" s="107"/>
      <c r="K6" s="372"/>
      <c r="L6" s="372"/>
      <c r="M6" s="232"/>
      <c r="N6" s="108" t="s">
        <v>18</v>
      </c>
      <c r="O6" s="233"/>
    </row>
    <row r="7" spans="1:25" s="52" customFormat="1" ht="20.100000000000001" customHeight="1" x14ac:dyDescent="0.25">
      <c r="B7" s="107"/>
      <c r="C7" s="314" t="s">
        <v>29</v>
      </c>
      <c r="D7" s="314"/>
      <c r="E7" s="314"/>
      <c r="F7" s="314"/>
      <c r="G7" s="314"/>
      <c r="H7" s="314"/>
      <c r="I7" s="315"/>
      <c r="J7" s="65"/>
      <c r="K7" s="374" t="s">
        <v>13</v>
      </c>
      <c r="L7" s="374" t="s">
        <v>35</v>
      </c>
      <c r="M7" s="234"/>
      <c r="N7" s="109" t="s">
        <v>19</v>
      </c>
    </row>
    <row r="8" spans="1:25" s="52" customFormat="1" ht="20.100000000000001" customHeight="1" x14ac:dyDescent="0.25">
      <c r="B8" s="107"/>
      <c r="C8" s="358" t="s">
        <v>13</v>
      </c>
      <c r="D8" s="359"/>
      <c r="E8" s="110" t="s">
        <v>34</v>
      </c>
      <c r="F8" s="311">
        <v>0</v>
      </c>
      <c r="G8" s="311"/>
      <c r="H8" s="311"/>
      <c r="I8" s="62" t="s">
        <v>50</v>
      </c>
      <c r="J8" s="65"/>
      <c r="K8" s="375"/>
      <c r="L8" s="375"/>
      <c r="M8" s="234"/>
      <c r="N8" s="109" t="s">
        <v>190</v>
      </c>
    </row>
    <row r="9" spans="1:25" s="52" customFormat="1" ht="20.100000000000001" customHeight="1" x14ac:dyDescent="0.25">
      <c r="B9" s="107"/>
      <c r="C9" s="358"/>
      <c r="D9" s="359"/>
      <c r="E9" s="63" t="s">
        <v>72</v>
      </c>
      <c r="F9" s="311">
        <v>0</v>
      </c>
      <c r="G9" s="311"/>
      <c r="H9" s="311"/>
      <c r="I9" s="62" t="s">
        <v>50</v>
      </c>
      <c r="J9" s="65"/>
      <c r="K9" s="62" t="s">
        <v>34</v>
      </c>
      <c r="L9" s="235">
        <v>15.6</v>
      </c>
      <c r="M9" s="236"/>
      <c r="N9" s="109" t="s">
        <v>189</v>
      </c>
    </row>
    <row r="10" spans="1:25" s="52" customFormat="1" ht="33" customHeight="1" x14ac:dyDescent="0.25">
      <c r="B10" s="107"/>
      <c r="C10" s="358" t="s">
        <v>26</v>
      </c>
      <c r="D10" s="359"/>
      <c r="E10" s="377" t="s">
        <v>112</v>
      </c>
      <c r="F10" s="377"/>
      <c r="G10" s="377"/>
      <c r="H10" s="377"/>
      <c r="I10" s="377"/>
      <c r="J10" s="65"/>
      <c r="K10" s="237" t="s">
        <v>17</v>
      </c>
      <c r="L10" s="235">
        <v>15.87</v>
      </c>
      <c r="M10" s="236"/>
      <c r="P10" s="111"/>
    </row>
    <row r="11" spans="1:25" s="52" customFormat="1" ht="20.100000000000001" customHeight="1" x14ac:dyDescent="0.25">
      <c r="B11" s="107"/>
      <c r="C11" s="107"/>
      <c r="D11" s="153"/>
      <c r="E11" s="67"/>
      <c r="F11" s="67"/>
      <c r="G11" s="67"/>
      <c r="H11" s="67"/>
      <c r="I11" s="67"/>
      <c r="J11" s="65"/>
      <c r="K11" s="66"/>
      <c r="L11" s="238"/>
      <c r="M11" s="238"/>
      <c r="P11" s="111"/>
    </row>
    <row r="12" spans="1:25" s="52" customFormat="1" ht="20.100000000000001" customHeight="1" x14ac:dyDescent="0.25">
      <c r="D12" s="155"/>
      <c r="E12" s="239"/>
      <c r="F12" s="239"/>
      <c r="G12" s="239"/>
      <c r="H12" s="239"/>
      <c r="I12" s="239"/>
      <c r="J12" s="48"/>
      <c r="K12" s="69"/>
      <c r="L12" s="240"/>
      <c r="M12" s="240"/>
      <c r="P12" s="111"/>
    </row>
    <row r="13" spans="1:25" s="52" customFormat="1" ht="20.100000000000001" customHeight="1" x14ac:dyDescent="0.25">
      <c r="B13" s="340" t="s">
        <v>38</v>
      </c>
      <c r="C13" s="340"/>
      <c r="D13" s="113"/>
      <c r="E13" s="113"/>
      <c r="F13" s="341" t="s">
        <v>58</v>
      </c>
      <c r="G13" s="341"/>
      <c r="H13" s="114"/>
      <c r="I13" s="114"/>
      <c r="J13" s="114"/>
      <c r="K13" s="114"/>
      <c r="L13" s="114"/>
      <c r="M13" s="114"/>
      <c r="N13" s="114"/>
      <c r="O13" s="114"/>
      <c r="P13" s="48"/>
      <c r="Y13" s="48"/>
    </row>
    <row r="14" spans="1:25" s="52" customFormat="1" ht="20.100000000000001" customHeight="1" x14ac:dyDescent="0.25">
      <c r="B14" s="340"/>
      <c r="C14" s="340"/>
      <c r="D14" s="113"/>
      <c r="E14" s="113"/>
      <c r="F14" s="341"/>
      <c r="G14" s="341"/>
      <c r="H14" s="156"/>
      <c r="I14" s="156"/>
      <c r="J14" s="156"/>
      <c r="K14" s="156"/>
      <c r="L14" s="156"/>
      <c r="M14" s="156"/>
      <c r="N14" s="156"/>
      <c r="O14" s="156"/>
      <c r="P14" s="48"/>
      <c r="Y14" s="48"/>
    </row>
    <row r="15" spans="1:25" s="293" customFormat="1" ht="20.100000000000001" customHeight="1" x14ac:dyDescent="0.25">
      <c r="C15" s="356" t="s">
        <v>24</v>
      </c>
      <c r="D15" s="376" t="s">
        <v>36</v>
      </c>
      <c r="E15" s="376"/>
      <c r="F15" s="290"/>
      <c r="G15" s="355" t="s">
        <v>24</v>
      </c>
      <c r="H15" s="355" t="s">
        <v>27</v>
      </c>
      <c r="I15" s="355" t="s">
        <v>63</v>
      </c>
      <c r="J15" s="355" t="s">
        <v>208</v>
      </c>
      <c r="K15" s="355" t="s">
        <v>28</v>
      </c>
      <c r="L15" s="355" t="s">
        <v>27</v>
      </c>
      <c r="M15" s="355" t="s">
        <v>63</v>
      </c>
      <c r="N15" s="355" t="s">
        <v>207</v>
      </c>
      <c r="O15" s="355" t="s">
        <v>28</v>
      </c>
      <c r="P15" s="294"/>
      <c r="Y15" s="294"/>
    </row>
    <row r="16" spans="1:25" s="290" customFormat="1" ht="20.100000000000001" customHeight="1" x14ac:dyDescent="0.25">
      <c r="C16" s="357"/>
      <c r="D16" s="291" t="s">
        <v>34</v>
      </c>
      <c r="E16" s="291" t="s">
        <v>72</v>
      </c>
      <c r="G16" s="355"/>
      <c r="H16" s="355"/>
      <c r="I16" s="355"/>
      <c r="J16" s="355"/>
      <c r="K16" s="355"/>
      <c r="L16" s="355"/>
      <c r="M16" s="355"/>
      <c r="N16" s="355"/>
      <c r="O16" s="355"/>
      <c r="P16" s="294"/>
      <c r="Y16" s="294"/>
    </row>
    <row r="17" spans="3:25" s="162" customFormat="1" ht="20.100000000000001" customHeight="1" x14ac:dyDescent="0.25">
      <c r="C17" s="244" t="s">
        <v>21</v>
      </c>
      <c r="D17" s="245">
        <f>+J17/1000000</f>
        <v>0</v>
      </c>
      <c r="E17" s="245">
        <f>+N17/1000</f>
        <v>0</v>
      </c>
      <c r="G17" s="178" t="s">
        <v>21</v>
      </c>
      <c r="H17" s="179">
        <v>172</v>
      </c>
      <c r="I17" s="179" t="s">
        <v>60</v>
      </c>
      <c r="J17" s="183">
        <f>+$F$8*$L$9*H17</f>
        <v>0</v>
      </c>
      <c r="K17" s="181" t="s">
        <v>88</v>
      </c>
      <c r="L17" s="179">
        <v>7.8</v>
      </c>
      <c r="M17" s="179" t="s">
        <v>97</v>
      </c>
      <c r="N17" s="183">
        <f>+$F$9*L17</f>
        <v>0</v>
      </c>
      <c r="O17" s="184" t="s">
        <v>99</v>
      </c>
      <c r="P17" s="243"/>
      <c r="Y17" s="243"/>
    </row>
    <row r="18" spans="3:25" s="162" customFormat="1" ht="20.100000000000001" customHeight="1" x14ac:dyDescent="0.25">
      <c r="C18" s="185" t="s">
        <v>42</v>
      </c>
      <c r="D18" s="177">
        <f t="shared" ref="D18:D36" si="0">+J18/1000000</f>
        <v>0</v>
      </c>
      <c r="E18" s="177">
        <f t="shared" ref="E18:E22" si="1">+N18/1000</f>
        <v>0</v>
      </c>
      <c r="G18" s="186" t="s">
        <v>75</v>
      </c>
      <c r="H18" s="179">
        <v>155</v>
      </c>
      <c r="I18" s="179" t="s">
        <v>60</v>
      </c>
      <c r="J18" s="183">
        <f t="shared" ref="J18:J24" si="2">+$F$8*$L$9*H18</f>
        <v>0</v>
      </c>
      <c r="K18" s="181" t="s">
        <v>88</v>
      </c>
      <c r="L18" s="179">
        <v>6.86</v>
      </c>
      <c r="M18" s="179" t="s">
        <v>97</v>
      </c>
      <c r="N18" s="183">
        <f t="shared" ref="N18:N22" si="3">+$F$9*L18</f>
        <v>0</v>
      </c>
      <c r="O18" s="184" t="s">
        <v>99</v>
      </c>
      <c r="P18" s="243"/>
      <c r="Y18" s="243"/>
    </row>
    <row r="19" spans="3:25" s="162" customFormat="1" ht="20.100000000000001" customHeight="1" x14ac:dyDescent="0.25">
      <c r="C19" s="185" t="s">
        <v>43</v>
      </c>
      <c r="D19" s="177">
        <f t="shared" si="0"/>
        <v>0</v>
      </c>
      <c r="E19" s="177">
        <f t="shared" si="1"/>
        <v>0</v>
      </c>
      <c r="G19" s="186" t="s">
        <v>76</v>
      </c>
      <c r="H19" s="179">
        <v>133</v>
      </c>
      <c r="I19" s="179" t="s">
        <v>60</v>
      </c>
      <c r="J19" s="183">
        <f t="shared" si="2"/>
        <v>0</v>
      </c>
      <c r="K19" s="181" t="s">
        <v>88</v>
      </c>
      <c r="L19" s="179">
        <v>6.63</v>
      </c>
      <c r="M19" s="179" t="s">
        <v>97</v>
      </c>
      <c r="N19" s="183">
        <f t="shared" si="3"/>
        <v>0</v>
      </c>
      <c r="O19" s="184" t="s">
        <v>99</v>
      </c>
      <c r="P19" s="243"/>
      <c r="Y19" s="243"/>
    </row>
    <row r="20" spans="3:25" s="162" customFormat="1" ht="20.100000000000001" customHeight="1" x14ac:dyDescent="0.25">
      <c r="C20" s="176" t="s">
        <v>22</v>
      </c>
      <c r="D20" s="177">
        <f>+J20/1000</f>
        <v>0</v>
      </c>
      <c r="E20" s="177">
        <f t="shared" si="1"/>
        <v>0</v>
      </c>
      <c r="G20" s="178" t="s">
        <v>22</v>
      </c>
      <c r="H20" s="246">
        <v>5.4552173913043484E-2</v>
      </c>
      <c r="I20" s="179" t="s">
        <v>97</v>
      </c>
      <c r="J20" s="183">
        <f>+$F$8*H20</f>
        <v>0</v>
      </c>
      <c r="K20" s="181" t="s">
        <v>99</v>
      </c>
      <c r="L20" s="179">
        <v>2.4</v>
      </c>
      <c r="M20" s="179" t="s">
        <v>97</v>
      </c>
      <c r="N20" s="183">
        <f t="shared" si="3"/>
        <v>0</v>
      </c>
      <c r="O20" s="184" t="s">
        <v>99</v>
      </c>
      <c r="P20" s="243"/>
      <c r="Y20" s="243"/>
    </row>
    <row r="21" spans="3:25" s="162" customFormat="1" ht="20.100000000000001" customHeight="1" x14ac:dyDescent="0.25">
      <c r="C21" s="185" t="s">
        <v>1</v>
      </c>
      <c r="D21" s="177">
        <f t="shared" si="0"/>
        <v>0</v>
      </c>
      <c r="E21" s="177">
        <f t="shared" si="1"/>
        <v>0</v>
      </c>
      <c r="G21" s="186" t="s">
        <v>1</v>
      </c>
      <c r="H21" s="179">
        <v>90</v>
      </c>
      <c r="I21" s="179" t="s">
        <v>60</v>
      </c>
      <c r="J21" s="183">
        <f t="shared" si="2"/>
        <v>0</v>
      </c>
      <c r="K21" s="181" t="s">
        <v>88</v>
      </c>
      <c r="L21" s="179">
        <v>38</v>
      </c>
      <c r="M21" s="179" t="s">
        <v>97</v>
      </c>
      <c r="N21" s="183">
        <f t="shared" si="3"/>
        <v>0</v>
      </c>
      <c r="O21" s="184" t="s">
        <v>99</v>
      </c>
      <c r="P21" s="243"/>
      <c r="Y21" s="243"/>
    </row>
    <row r="22" spans="3:25" s="162" customFormat="1" ht="20.100000000000001" customHeight="1" x14ac:dyDescent="0.25">
      <c r="C22" s="176" t="s">
        <v>44</v>
      </c>
      <c r="D22" s="177">
        <f>+J22/1000</f>
        <v>0</v>
      </c>
      <c r="E22" s="177">
        <f t="shared" si="1"/>
        <v>0</v>
      </c>
      <c r="G22" s="178" t="s">
        <v>77</v>
      </c>
      <c r="H22" s="179">
        <v>6.6000000000000003E-2</v>
      </c>
      <c r="I22" s="179" t="s">
        <v>97</v>
      </c>
      <c r="J22" s="183">
        <f>+$F$8*H22</f>
        <v>0</v>
      </c>
      <c r="K22" s="181" t="s">
        <v>99</v>
      </c>
      <c r="L22" s="179">
        <v>1.05</v>
      </c>
      <c r="M22" s="179" t="s">
        <v>97</v>
      </c>
      <c r="N22" s="183">
        <f t="shared" si="3"/>
        <v>0</v>
      </c>
      <c r="O22" s="184" t="s">
        <v>99</v>
      </c>
      <c r="P22" s="243"/>
      <c r="Y22" s="243"/>
    </row>
    <row r="23" spans="3:25" s="162" customFormat="1" ht="20.100000000000001" customHeight="1" x14ac:dyDescent="0.25">
      <c r="C23" s="185" t="s">
        <v>3</v>
      </c>
      <c r="D23" s="177">
        <f>+J23/1000000000</f>
        <v>0</v>
      </c>
      <c r="E23" s="177">
        <f>+N23/1000000000</f>
        <v>0</v>
      </c>
      <c r="G23" s="186" t="s">
        <v>3</v>
      </c>
      <c r="H23" s="179">
        <v>20.6</v>
      </c>
      <c r="I23" s="179" t="s">
        <v>61</v>
      </c>
      <c r="J23" s="183">
        <f t="shared" si="2"/>
        <v>0</v>
      </c>
      <c r="K23" s="181" t="s">
        <v>89</v>
      </c>
      <c r="L23" s="179">
        <v>40</v>
      </c>
      <c r="M23" s="179" t="s">
        <v>61</v>
      </c>
      <c r="N23" s="183">
        <f>+$F$9*$L$10*L23</f>
        <v>0</v>
      </c>
      <c r="O23" s="184" t="s">
        <v>89</v>
      </c>
      <c r="P23" s="243"/>
      <c r="Y23" s="243"/>
    </row>
    <row r="24" spans="3:25" s="162" customFormat="1" ht="20.100000000000001" customHeight="1" x14ac:dyDescent="0.25">
      <c r="C24" s="185" t="s">
        <v>6</v>
      </c>
      <c r="D24" s="177">
        <f>+J24/1000000000</f>
        <v>0</v>
      </c>
      <c r="E24" s="177">
        <f>+N24/1000000000</f>
        <v>0</v>
      </c>
      <c r="G24" s="186" t="s">
        <v>6</v>
      </c>
      <c r="H24" s="179">
        <v>9.4600000000000009</v>
      </c>
      <c r="I24" s="179" t="s">
        <v>61</v>
      </c>
      <c r="J24" s="183">
        <f t="shared" si="2"/>
        <v>0</v>
      </c>
      <c r="K24" s="181" t="s">
        <v>89</v>
      </c>
      <c r="L24" s="179">
        <v>1</v>
      </c>
      <c r="M24" s="179" t="s">
        <v>61</v>
      </c>
      <c r="N24" s="183">
        <f>+$F$9*$L$10*L24</f>
        <v>0</v>
      </c>
      <c r="O24" s="184" t="s">
        <v>89</v>
      </c>
      <c r="P24" s="243"/>
      <c r="Y24" s="243"/>
    </row>
    <row r="25" spans="3:25" s="162" customFormat="1" ht="20.100000000000001" customHeight="1" x14ac:dyDescent="0.25">
      <c r="C25" s="176" t="s">
        <v>45</v>
      </c>
      <c r="D25" s="266" t="s">
        <v>25</v>
      </c>
      <c r="E25" s="266" t="s">
        <v>25</v>
      </c>
      <c r="G25" s="178" t="s">
        <v>78</v>
      </c>
      <c r="H25" s="225" t="s">
        <v>25</v>
      </c>
      <c r="I25" s="225" t="s">
        <v>25</v>
      </c>
      <c r="J25" s="247" t="s">
        <v>25</v>
      </c>
      <c r="K25" s="225" t="s">
        <v>25</v>
      </c>
      <c r="L25" s="248" t="s">
        <v>25</v>
      </c>
      <c r="M25" s="248" t="s">
        <v>25</v>
      </c>
      <c r="N25" s="247" t="s">
        <v>25</v>
      </c>
      <c r="O25" s="249" t="s">
        <v>25</v>
      </c>
      <c r="P25" s="243"/>
      <c r="Y25" s="243"/>
    </row>
    <row r="26" spans="3:25" s="162" customFormat="1" ht="20.100000000000001" customHeight="1" x14ac:dyDescent="0.25">
      <c r="C26" s="176" t="s">
        <v>46</v>
      </c>
      <c r="D26" s="266" t="s">
        <v>25</v>
      </c>
      <c r="E26" s="266" t="s">
        <v>25</v>
      </c>
      <c r="G26" s="178" t="s">
        <v>79</v>
      </c>
      <c r="H26" s="225" t="s">
        <v>25</v>
      </c>
      <c r="I26" s="225" t="s">
        <v>25</v>
      </c>
      <c r="J26" s="247" t="s">
        <v>25</v>
      </c>
      <c r="K26" s="225" t="s">
        <v>25</v>
      </c>
      <c r="L26" s="248" t="s">
        <v>25</v>
      </c>
      <c r="M26" s="248" t="s">
        <v>25</v>
      </c>
      <c r="N26" s="247" t="s">
        <v>25</v>
      </c>
      <c r="O26" s="249" t="s">
        <v>25</v>
      </c>
      <c r="P26" s="243"/>
      <c r="Y26" s="243"/>
    </row>
    <row r="27" spans="3:25" s="162" customFormat="1" ht="20.100000000000001" customHeight="1" x14ac:dyDescent="0.25">
      <c r="C27" s="176" t="s">
        <v>47</v>
      </c>
      <c r="D27" s="266" t="s">
        <v>25</v>
      </c>
      <c r="E27" s="266" t="s">
        <v>25</v>
      </c>
      <c r="G27" s="178" t="s">
        <v>80</v>
      </c>
      <c r="H27" s="225" t="s">
        <v>25</v>
      </c>
      <c r="I27" s="225" t="s">
        <v>25</v>
      </c>
      <c r="J27" s="247" t="s">
        <v>25</v>
      </c>
      <c r="K27" s="225" t="s">
        <v>25</v>
      </c>
      <c r="L27" s="248" t="s">
        <v>25</v>
      </c>
      <c r="M27" s="248" t="s">
        <v>25</v>
      </c>
      <c r="N27" s="247" t="s">
        <v>25</v>
      </c>
      <c r="O27" s="249" t="s">
        <v>25</v>
      </c>
      <c r="P27" s="243"/>
      <c r="Y27" s="243"/>
    </row>
    <row r="28" spans="3:25" s="162" customFormat="1" ht="20.100000000000001" customHeight="1" x14ac:dyDescent="0.25">
      <c r="C28" s="185" t="s">
        <v>4</v>
      </c>
      <c r="D28" s="177">
        <f>+J28/1000000000</f>
        <v>0</v>
      </c>
      <c r="E28" s="177">
        <f>+N28/1000000000</f>
        <v>0</v>
      </c>
      <c r="G28" s="186" t="s">
        <v>4</v>
      </c>
      <c r="H28" s="179">
        <v>1.76</v>
      </c>
      <c r="I28" s="179" t="s">
        <v>61</v>
      </c>
      <c r="J28" s="183">
        <f t="shared" ref="J28:J40" si="4">+$F$8*$L$9*H28</f>
        <v>0</v>
      </c>
      <c r="K28" s="181" t="s">
        <v>89</v>
      </c>
      <c r="L28" s="179">
        <v>1.4</v>
      </c>
      <c r="M28" s="179" t="s">
        <v>61</v>
      </c>
      <c r="N28" s="183">
        <f>+$F$9*$L$10*L28</f>
        <v>0</v>
      </c>
      <c r="O28" s="184" t="s">
        <v>89</v>
      </c>
      <c r="P28" s="243"/>
      <c r="Y28" s="243"/>
    </row>
    <row r="29" spans="3:25" s="162" customFormat="1" ht="20.100000000000001" customHeight="1" x14ac:dyDescent="0.25">
      <c r="C29" s="185" t="s">
        <v>7</v>
      </c>
      <c r="D29" s="177">
        <f t="shared" ref="D29:D30" si="5">+J29/1000000000</f>
        <v>0</v>
      </c>
      <c r="E29" s="177">
        <f t="shared" ref="E29:E30" si="6">+N29/1000000000</f>
        <v>0</v>
      </c>
      <c r="G29" s="186" t="s">
        <v>7</v>
      </c>
      <c r="H29" s="179">
        <v>9.0299999999999994</v>
      </c>
      <c r="I29" s="179" t="s">
        <v>61</v>
      </c>
      <c r="J29" s="183">
        <f t="shared" si="4"/>
        <v>0</v>
      </c>
      <c r="K29" s="181" t="s">
        <v>89</v>
      </c>
      <c r="L29" s="179">
        <v>2.9</v>
      </c>
      <c r="M29" s="179" t="s">
        <v>61</v>
      </c>
      <c r="N29" s="183">
        <f t="shared" ref="N29:N30" si="7">+$F$9*$L$10*L29</f>
        <v>0</v>
      </c>
      <c r="O29" s="184" t="s">
        <v>89</v>
      </c>
      <c r="P29" s="243"/>
      <c r="Y29" s="243"/>
    </row>
    <row r="30" spans="3:25" s="162" customFormat="1" ht="20.100000000000001" customHeight="1" x14ac:dyDescent="0.25">
      <c r="C30" s="185" t="s">
        <v>8</v>
      </c>
      <c r="D30" s="177">
        <f t="shared" si="5"/>
        <v>0</v>
      </c>
      <c r="E30" s="177">
        <f t="shared" si="6"/>
        <v>0</v>
      </c>
      <c r="G30" s="186" t="s">
        <v>8</v>
      </c>
      <c r="H30" s="179">
        <v>181</v>
      </c>
      <c r="I30" s="179" t="s">
        <v>61</v>
      </c>
      <c r="J30" s="183">
        <f t="shared" si="4"/>
        <v>0</v>
      </c>
      <c r="K30" s="181" t="s">
        <v>89</v>
      </c>
      <c r="L30" s="179">
        <v>130</v>
      </c>
      <c r="M30" s="179" t="s">
        <v>61</v>
      </c>
      <c r="N30" s="183">
        <f t="shared" si="7"/>
        <v>0</v>
      </c>
      <c r="O30" s="184" t="s">
        <v>89</v>
      </c>
      <c r="P30" s="243"/>
      <c r="Y30" s="243"/>
    </row>
    <row r="31" spans="3:25" s="162" customFormat="1" ht="20.100000000000001" customHeight="1" x14ac:dyDescent="0.25">
      <c r="C31" s="185" t="s">
        <v>2</v>
      </c>
      <c r="D31" s="177">
        <f t="shared" si="0"/>
        <v>0</v>
      </c>
      <c r="E31" s="177">
        <f>+N31/1000</f>
        <v>0</v>
      </c>
      <c r="G31" s="186" t="s">
        <v>2</v>
      </c>
      <c r="H31" s="179">
        <v>10.8</v>
      </c>
      <c r="I31" s="179" t="s">
        <v>60</v>
      </c>
      <c r="J31" s="183">
        <f t="shared" si="4"/>
        <v>0</v>
      </c>
      <c r="K31" s="181" t="s">
        <v>88</v>
      </c>
      <c r="L31" s="179">
        <v>6</v>
      </c>
      <c r="M31" s="179" t="s">
        <v>97</v>
      </c>
      <c r="N31" s="183">
        <f>+$F$9*L31</f>
        <v>0</v>
      </c>
      <c r="O31" s="184" t="s">
        <v>99</v>
      </c>
      <c r="P31" s="243"/>
      <c r="Y31" s="243"/>
    </row>
    <row r="32" spans="3:25" s="162" customFormat="1" ht="20.100000000000001" customHeight="1" x14ac:dyDescent="0.25">
      <c r="C32" s="208" t="s">
        <v>39</v>
      </c>
      <c r="D32" s="177">
        <f t="shared" si="0"/>
        <v>0</v>
      </c>
      <c r="E32" s="177">
        <f t="shared" ref="E32:E35" si="8">+N32/1000</f>
        <v>0</v>
      </c>
      <c r="G32" s="228" t="s">
        <v>81</v>
      </c>
      <c r="H32" s="179">
        <v>4</v>
      </c>
      <c r="I32" s="179" t="s">
        <v>60</v>
      </c>
      <c r="J32" s="183">
        <f t="shared" si="4"/>
        <v>0</v>
      </c>
      <c r="K32" s="181" t="s">
        <v>88</v>
      </c>
      <c r="L32" s="229">
        <v>3.7178784016392998E-2</v>
      </c>
      <c r="M32" s="179" t="s">
        <v>97</v>
      </c>
      <c r="N32" s="183">
        <f t="shared" ref="N32:N34" si="9">+$F$9*L32</f>
        <v>0</v>
      </c>
      <c r="O32" s="184" t="s">
        <v>99</v>
      </c>
      <c r="P32" s="243"/>
      <c r="Y32" s="243"/>
    </row>
    <row r="33" spans="3:25" s="162" customFormat="1" ht="20.100000000000001" customHeight="1" x14ac:dyDescent="0.25">
      <c r="C33" s="185" t="s">
        <v>0</v>
      </c>
      <c r="D33" s="177">
        <f t="shared" si="0"/>
        <v>0</v>
      </c>
      <c r="E33" s="177">
        <f t="shared" si="8"/>
        <v>0</v>
      </c>
      <c r="G33" s="186" t="s">
        <v>0</v>
      </c>
      <c r="H33" s="179">
        <v>81</v>
      </c>
      <c r="I33" s="179" t="s">
        <v>60</v>
      </c>
      <c r="J33" s="183">
        <f t="shared" si="4"/>
        <v>0</v>
      </c>
      <c r="K33" s="181" t="s">
        <v>88</v>
      </c>
      <c r="L33" s="179">
        <v>2.9</v>
      </c>
      <c r="M33" s="179" t="s">
        <v>97</v>
      </c>
      <c r="N33" s="183">
        <f t="shared" si="9"/>
        <v>0</v>
      </c>
      <c r="O33" s="184" t="s">
        <v>99</v>
      </c>
      <c r="P33" s="243"/>
      <c r="Y33" s="243"/>
    </row>
    <row r="34" spans="3:25" s="162" customFormat="1" ht="20.100000000000001" customHeight="1" x14ac:dyDescent="0.25">
      <c r="C34" s="208" t="s">
        <v>40</v>
      </c>
      <c r="D34" s="177">
        <f t="shared" si="0"/>
        <v>0</v>
      </c>
      <c r="E34" s="177">
        <f t="shared" si="8"/>
        <v>0</v>
      </c>
      <c r="G34" s="228" t="s">
        <v>82</v>
      </c>
      <c r="H34" s="179">
        <v>112000</v>
      </c>
      <c r="I34" s="179" t="s">
        <v>60</v>
      </c>
      <c r="J34" s="183">
        <f t="shared" si="4"/>
        <v>0</v>
      </c>
      <c r="K34" s="181" t="s">
        <v>88</v>
      </c>
      <c r="L34" s="179">
        <v>1558</v>
      </c>
      <c r="M34" s="179" t="s">
        <v>97</v>
      </c>
      <c r="N34" s="183">
        <f t="shared" si="9"/>
        <v>0</v>
      </c>
      <c r="O34" s="184" t="s">
        <v>99</v>
      </c>
      <c r="P34" s="243"/>
      <c r="Y34" s="243"/>
    </row>
    <row r="35" spans="3:25" s="162" customFormat="1" ht="20.100000000000001" customHeight="1" x14ac:dyDescent="0.25">
      <c r="C35" s="208" t="s">
        <v>41</v>
      </c>
      <c r="D35" s="177">
        <f t="shared" si="0"/>
        <v>0</v>
      </c>
      <c r="E35" s="177">
        <f t="shared" si="8"/>
        <v>0</v>
      </c>
      <c r="G35" s="228" t="s">
        <v>83</v>
      </c>
      <c r="H35" s="179">
        <v>30</v>
      </c>
      <c r="I35" s="179" t="s">
        <v>60</v>
      </c>
      <c r="J35" s="183">
        <f t="shared" si="4"/>
        <v>0</v>
      </c>
      <c r="K35" s="181" t="s">
        <v>88</v>
      </c>
      <c r="L35" s="179">
        <v>0.45</v>
      </c>
      <c r="M35" s="179" t="s">
        <v>97</v>
      </c>
      <c r="N35" s="183">
        <f>+$F$9*L35</f>
        <v>0</v>
      </c>
      <c r="O35" s="184" t="s">
        <v>99</v>
      </c>
      <c r="P35" s="243"/>
      <c r="Y35" s="243"/>
    </row>
    <row r="36" spans="3:25" s="162" customFormat="1" ht="20.100000000000001" customHeight="1" x14ac:dyDescent="0.25">
      <c r="C36" s="185" t="s">
        <v>23</v>
      </c>
      <c r="D36" s="177">
        <f t="shared" si="0"/>
        <v>0</v>
      </c>
      <c r="E36" s="266" t="s">
        <v>25</v>
      </c>
      <c r="G36" s="186" t="s">
        <v>23</v>
      </c>
      <c r="H36" s="179">
        <v>7.31</v>
      </c>
      <c r="I36" s="179" t="s">
        <v>60</v>
      </c>
      <c r="J36" s="183">
        <f t="shared" si="4"/>
        <v>0</v>
      </c>
      <c r="K36" s="181" t="s">
        <v>88</v>
      </c>
      <c r="L36" s="248" t="s">
        <v>25</v>
      </c>
      <c r="M36" s="248" t="s">
        <v>25</v>
      </c>
      <c r="N36" s="247" t="s">
        <v>25</v>
      </c>
      <c r="O36" s="249" t="s">
        <v>25</v>
      </c>
      <c r="P36" s="243"/>
      <c r="Y36" s="243"/>
    </row>
    <row r="37" spans="3:25" s="162" customFormat="1" ht="20.100000000000001" customHeight="1" x14ac:dyDescent="0.25">
      <c r="C37" s="185" t="s">
        <v>5</v>
      </c>
      <c r="D37" s="177">
        <f>+J37/1000000000</f>
        <v>0</v>
      </c>
      <c r="E37" s="177">
        <f>+N37/1000000000</f>
        <v>0</v>
      </c>
      <c r="G37" s="186" t="s">
        <v>5</v>
      </c>
      <c r="H37" s="179">
        <v>1.51</v>
      </c>
      <c r="I37" s="179" t="s">
        <v>61</v>
      </c>
      <c r="J37" s="183">
        <f t="shared" si="4"/>
        <v>0</v>
      </c>
      <c r="K37" s="181" t="s">
        <v>89</v>
      </c>
      <c r="L37" s="179">
        <v>0.5</v>
      </c>
      <c r="M37" s="179" t="s">
        <v>61</v>
      </c>
      <c r="N37" s="183">
        <f t="shared" ref="N37:N38" si="10">+$F$9*$L$10*L37</f>
        <v>0</v>
      </c>
      <c r="O37" s="184" t="s">
        <v>89</v>
      </c>
      <c r="P37" s="243"/>
      <c r="Y37" s="243"/>
    </row>
    <row r="38" spans="3:25" s="162" customFormat="1" ht="20.100000000000001" customHeight="1" x14ac:dyDescent="0.25">
      <c r="C38" s="185" t="s">
        <v>11</v>
      </c>
      <c r="D38" s="177">
        <f>+J38/1000000000</f>
        <v>0</v>
      </c>
      <c r="E38" s="177">
        <f>+N38/1000000000000</f>
        <v>0</v>
      </c>
      <c r="G38" s="186" t="s">
        <v>11</v>
      </c>
      <c r="H38" s="179">
        <v>5</v>
      </c>
      <c r="I38" s="179" t="s">
        <v>62</v>
      </c>
      <c r="J38" s="183">
        <f t="shared" si="4"/>
        <v>0</v>
      </c>
      <c r="K38" s="181" t="s">
        <v>90</v>
      </c>
      <c r="L38" s="179">
        <v>113</v>
      </c>
      <c r="M38" s="179" t="s">
        <v>101</v>
      </c>
      <c r="N38" s="183">
        <f t="shared" si="10"/>
        <v>0</v>
      </c>
      <c r="O38" s="250" t="s">
        <v>91</v>
      </c>
      <c r="P38" s="243"/>
      <c r="Y38" s="243"/>
    </row>
    <row r="39" spans="3:25" s="162" customFormat="1" ht="20.100000000000001" customHeight="1" x14ac:dyDescent="0.25">
      <c r="C39" s="185" t="s">
        <v>10</v>
      </c>
      <c r="D39" s="177">
        <f>+J39/1000000000000</f>
        <v>0</v>
      </c>
      <c r="E39" s="266" t="s">
        <v>25</v>
      </c>
      <c r="G39" s="186" t="s">
        <v>10</v>
      </c>
      <c r="H39" s="179">
        <v>50</v>
      </c>
      <c r="I39" s="179" t="s">
        <v>12</v>
      </c>
      <c r="J39" s="183">
        <f t="shared" si="4"/>
        <v>0</v>
      </c>
      <c r="K39" s="181" t="s">
        <v>107</v>
      </c>
      <c r="L39" s="248" t="s">
        <v>25</v>
      </c>
      <c r="M39" s="248" t="s">
        <v>25</v>
      </c>
      <c r="N39" s="247" t="s">
        <v>25</v>
      </c>
      <c r="O39" s="249" t="s">
        <v>25</v>
      </c>
      <c r="P39" s="243"/>
      <c r="Y39" s="243"/>
    </row>
    <row r="40" spans="3:25" s="162" customFormat="1" ht="20.100000000000001" customHeight="1" x14ac:dyDescent="0.25">
      <c r="C40" s="185" t="s">
        <v>9</v>
      </c>
      <c r="D40" s="177">
        <f>+J40/1000000000</f>
        <v>0</v>
      </c>
      <c r="E40" s="266" t="s">
        <v>25</v>
      </c>
      <c r="G40" s="186" t="s">
        <v>9</v>
      </c>
      <c r="H40" s="179">
        <v>3.5</v>
      </c>
      <c r="I40" s="179" t="s">
        <v>62</v>
      </c>
      <c r="J40" s="183">
        <f t="shared" si="4"/>
        <v>0</v>
      </c>
      <c r="K40" s="181" t="s">
        <v>90</v>
      </c>
      <c r="L40" s="248" t="s">
        <v>25</v>
      </c>
      <c r="M40" s="248" t="s">
        <v>25</v>
      </c>
      <c r="N40" s="247" t="s">
        <v>25</v>
      </c>
      <c r="O40" s="249" t="s">
        <v>25</v>
      </c>
      <c r="P40" s="243"/>
      <c r="Y40" s="243"/>
    </row>
    <row r="41" spans="3:25" s="52" customFormat="1" ht="20.100000000000001" customHeight="1" x14ac:dyDescent="0.25">
      <c r="K41" s="242"/>
      <c r="L41" s="242"/>
      <c r="M41" s="242"/>
      <c r="N41" s="242"/>
      <c r="P41" s="48"/>
      <c r="Y41" s="48"/>
    </row>
    <row r="42" spans="3:25" s="52" customFormat="1" ht="20.100000000000001" customHeight="1" x14ac:dyDescent="0.25">
      <c r="J42" s="48"/>
      <c r="K42" s="48"/>
      <c r="L42" s="48"/>
      <c r="M42" s="48"/>
      <c r="N42" s="48"/>
    </row>
    <row r="43" spans="3:25" s="52" customFormat="1" ht="20.100000000000001" customHeight="1" x14ac:dyDescent="0.25">
      <c r="J43" s="48"/>
      <c r="K43" s="48"/>
      <c r="L43" s="48"/>
      <c r="M43" s="48"/>
      <c r="N43" s="48"/>
    </row>
    <row r="44" spans="3:25" s="52" customFormat="1" ht="20.100000000000001" customHeight="1" x14ac:dyDescent="0.25">
      <c r="J44" s="48"/>
      <c r="K44" s="48"/>
      <c r="L44" s="48"/>
      <c r="M44" s="48"/>
      <c r="N44" s="48"/>
    </row>
    <row r="45" spans="3:25" s="52" customFormat="1" ht="20.100000000000001" customHeight="1" x14ac:dyDescent="0.25">
      <c r="J45" s="48"/>
      <c r="K45" s="48"/>
      <c r="L45" s="48"/>
      <c r="M45" s="48"/>
      <c r="N45" s="48"/>
    </row>
    <row r="46" spans="3:25" s="52" customFormat="1" ht="20.100000000000001" customHeight="1" x14ac:dyDescent="0.25">
      <c r="F46" s="48"/>
      <c r="G46" s="48"/>
      <c r="H46" s="48"/>
      <c r="I46" s="48"/>
      <c r="J46" s="48"/>
      <c r="K46" s="48"/>
      <c r="L46" s="48"/>
      <c r="M46" s="48"/>
      <c r="N46" s="48"/>
    </row>
    <row r="47" spans="3:25" s="52" customFormat="1" ht="20.100000000000001" customHeight="1" x14ac:dyDescent="0.25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3:25" s="52" customFormat="1" ht="20.100000000000001" customHeight="1" x14ac:dyDescent="0.25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3:14" s="52" customFormat="1" ht="20.100000000000001" customHeight="1" x14ac:dyDescent="0.25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3:14" s="52" customFormat="1" ht="20.100000000000001" customHeight="1" x14ac:dyDescent="0.25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3:14" s="52" customFormat="1" ht="20.100000000000001" customHeight="1" x14ac:dyDescent="0.25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3:14" s="52" customFormat="1" ht="20.100000000000001" customHeight="1" x14ac:dyDescent="0.25">
      <c r="C52" s="24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3:14" s="52" customFormat="1" ht="20.100000000000001" customHeight="1" x14ac:dyDescent="0.25">
      <c r="C53" s="24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3:14" s="52" customFormat="1" ht="20.100000000000001" customHeight="1" x14ac:dyDescent="0.25">
      <c r="C54" s="24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3:14" s="52" customFormat="1" ht="20.100000000000001" customHeight="1" x14ac:dyDescent="0.25">
      <c r="C55" s="24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3:14" s="52" customFormat="1" ht="20.100000000000001" customHeight="1" x14ac:dyDescent="0.25">
      <c r="C56" s="241"/>
    </row>
    <row r="57" spans="3:14" s="52" customFormat="1" ht="20.100000000000001" customHeight="1" x14ac:dyDescent="0.25">
      <c r="C57" s="241"/>
    </row>
    <row r="58" spans="3:14" s="52" customFormat="1" ht="20.100000000000001" customHeight="1" x14ac:dyDescent="0.25">
      <c r="C58" s="241"/>
    </row>
    <row r="59" spans="3:14" s="52" customFormat="1" ht="20.100000000000001" customHeight="1" x14ac:dyDescent="0.25">
      <c r="C59" s="241"/>
    </row>
    <row r="60" spans="3:14" s="52" customFormat="1" ht="20.100000000000001" customHeight="1" x14ac:dyDescent="0.25">
      <c r="C60" s="241"/>
    </row>
    <row r="61" spans="3:14" s="52" customFormat="1" ht="20.100000000000001" customHeight="1" x14ac:dyDescent="0.25">
      <c r="C61" s="241"/>
    </row>
    <row r="62" spans="3:14" s="52" customFormat="1" x14ac:dyDescent="0.25">
      <c r="C62" s="241"/>
    </row>
    <row r="63" spans="3:14" s="52" customFormat="1" x14ac:dyDescent="0.25">
      <c r="C63" s="241"/>
    </row>
    <row r="64" spans="3:14" s="52" customFormat="1" x14ac:dyDescent="0.25">
      <c r="C64" s="241"/>
    </row>
    <row r="65" spans="3:3" s="52" customFormat="1" x14ac:dyDescent="0.25">
      <c r="C65" s="241"/>
    </row>
    <row r="66" spans="3:3" s="52" customFormat="1" x14ac:dyDescent="0.25">
      <c r="C66" s="241"/>
    </row>
    <row r="67" spans="3:3" s="52" customFormat="1" x14ac:dyDescent="0.25">
      <c r="C67" s="241"/>
    </row>
    <row r="68" spans="3:3" s="52" customFormat="1" x14ac:dyDescent="0.25">
      <c r="C68" s="241"/>
    </row>
    <row r="69" spans="3:3" s="52" customFormat="1" x14ac:dyDescent="0.25">
      <c r="C69" s="241"/>
    </row>
    <row r="70" spans="3:3" s="52" customFormat="1" x14ac:dyDescent="0.25">
      <c r="C70" s="241"/>
    </row>
    <row r="71" spans="3:3" s="52" customFormat="1" x14ac:dyDescent="0.25">
      <c r="C71" s="241"/>
    </row>
    <row r="72" spans="3:3" s="52" customFormat="1" x14ac:dyDescent="0.25">
      <c r="C72" s="241"/>
    </row>
    <row r="73" spans="3:3" s="52" customFormat="1" x14ac:dyDescent="0.25">
      <c r="C73" s="241"/>
    </row>
    <row r="74" spans="3:3" s="52" customFormat="1" x14ac:dyDescent="0.25">
      <c r="C74" s="241"/>
    </row>
    <row r="75" spans="3:3" s="52" customFormat="1" x14ac:dyDescent="0.25">
      <c r="C75" s="241"/>
    </row>
  </sheetData>
  <sheetProtection formatCells="0" formatColumns="0" formatRows="0" insertColumns="0" insertRows="0" insertHyperlinks="0" deleteColumns="0" deleteRows="0" sort="0" autoFilter="0" pivotTables="0"/>
  <mergeCells count="24">
    <mergeCell ref="M15:M16"/>
    <mergeCell ref="F13:G14"/>
    <mergeCell ref="O15:O16"/>
    <mergeCell ref="K7:K8"/>
    <mergeCell ref="L7:L8"/>
    <mergeCell ref="D15:E15"/>
    <mergeCell ref="B13:C14"/>
    <mergeCell ref="G15:G16"/>
    <mergeCell ref="H15:H16"/>
    <mergeCell ref="I15:I16"/>
    <mergeCell ref="E10:I10"/>
    <mergeCell ref="F9:H9"/>
    <mergeCell ref="C10:D10"/>
    <mergeCell ref="C8:D9"/>
    <mergeCell ref="N15:N16"/>
    <mergeCell ref="F8:H8"/>
    <mergeCell ref="J15:J16"/>
    <mergeCell ref="K15:K16"/>
    <mergeCell ref="C15:C16"/>
    <mergeCell ref="K5:L6"/>
    <mergeCell ref="A2:E3"/>
    <mergeCell ref="C7:I7"/>
    <mergeCell ref="C5:I6"/>
    <mergeCell ref="L15:L16"/>
  </mergeCells>
  <conditionalFormatting sqref="N7:N9 N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7" location="'Combustibles gaseosos'!A1" display="Gaseoso"/>
    <hyperlink ref="N8" location="'Combustibles pesados'!A1" display="Líquidos Pesados"/>
    <hyperlink ref="N9" location="'Combustibles líquidos ligeros'!A1" display="Líquidos Ligeros"/>
    <hyperlink ref="N6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ET182"/>
  <sheetViews>
    <sheetView zoomScale="85" zoomScaleNormal="85" workbookViewId="0">
      <selection activeCell="G34" sqref="G34:G35"/>
    </sheetView>
  </sheetViews>
  <sheetFormatPr baseColWidth="10" defaultColWidth="10.6640625" defaultRowHeight="15" x14ac:dyDescent="0.2"/>
  <cols>
    <col min="1" max="1" width="5.88671875" style="3" customWidth="1"/>
    <col min="2" max="2" width="8" style="3" customWidth="1"/>
    <col min="3" max="3" width="9.88671875" style="3" customWidth="1"/>
    <col min="4" max="5" width="12.109375" style="25" customWidth="1"/>
    <col min="6" max="6" width="13.88671875" style="25" customWidth="1"/>
    <col min="7" max="20" width="12.109375" style="25" customWidth="1"/>
    <col min="21" max="36" width="12.109375" style="3" customWidth="1"/>
    <col min="37" max="150" width="10.6640625" style="3"/>
    <col min="151" max="16384" width="10.6640625" style="25"/>
  </cols>
  <sheetData>
    <row r="1" spans="2:20" s="3" customFormat="1" ht="20.100000000000001" customHeight="1" x14ac:dyDescent="0.2">
      <c r="B1" s="387" t="s">
        <v>125</v>
      </c>
      <c r="C1" s="387"/>
      <c r="D1" s="387"/>
      <c r="E1" s="387"/>
      <c r="F1" s="387"/>
      <c r="G1" s="387"/>
      <c r="H1" s="387"/>
    </row>
    <row r="2" spans="2:20" s="3" customFormat="1" ht="20.100000000000001" customHeight="1" x14ac:dyDescent="0.45">
      <c r="B2" s="387"/>
      <c r="C2" s="387"/>
      <c r="D2" s="387"/>
      <c r="E2" s="387"/>
      <c r="F2" s="387"/>
      <c r="G2" s="387"/>
      <c r="H2" s="387"/>
      <c r="I2" s="42"/>
      <c r="J2" s="41"/>
      <c r="K2" s="41"/>
      <c r="L2" s="41"/>
      <c r="M2" s="267"/>
      <c r="N2" s="268"/>
      <c r="O2" s="268"/>
      <c r="Q2" s="269"/>
    </row>
    <row r="3" spans="2:20" s="3" customFormat="1" ht="20.100000000000001" customHeight="1" x14ac:dyDescent="0.45">
      <c r="B3" s="387"/>
      <c r="C3" s="387"/>
      <c r="D3" s="387"/>
      <c r="E3" s="387"/>
      <c r="F3" s="387"/>
      <c r="G3" s="387"/>
      <c r="H3" s="387"/>
      <c r="I3" s="39"/>
      <c r="J3" s="39"/>
      <c r="K3" s="39"/>
      <c r="L3" s="39"/>
      <c r="M3" s="270"/>
      <c r="N3" s="271"/>
      <c r="O3" s="271"/>
      <c r="Q3" s="269"/>
    </row>
    <row r="4" spans="2:20" s="3" customFormat="1" ht="20.100000000000001" customHeight="1" x14ac:dyDescent="0.2">
      <c r="M4" s="272"/>
      <c r="N4" s="271"/>
      <c r="O4" s="271"/>
      <c r="Q4" s="269"/>
    </row>
    <row r="5" spans="2:20" s="3" customFormat="1" ht="20.100000000000001" customHeight="1" x14ac:dyDescent="0.2">
      <c r="C5" s="24"/>
      <c r="D5" s="24"/>
      <c r="E5" s="24"/>
      <c r="F5" s="24"/>
      <c r="G5" s="24"/>
      <c r="H5" s="24"/>
      <c r="I5" s="24"/>
      <c r="J5" s="24"/>
      <c r="K5" s="24"/>
      <c r="M5" s="270"/>
      <c r="N5" s="271"/>
      <c r="O5" s="271"/>
      <c r="Q5" s="269"/>
    </row>
    <row r="6" spans="2:20" ht="20.100000000000001" customHeight="1" x14ac:dyDescent="0.2">
      <c r="C6" s="378" t="s">
        <v>196</v>
      </c>
      <c r="D6" s="378"/>
      <c r="E6" s="378"/>
      <c r="F6" s="21"/>
      <c r="G6" s="21"/>
      <c r="H6" s="21"/>
      <c r="I6" s="21"/>
      <c r="J6" s="21"/>
      <c r="K6" s="21"/>
      <c r="L6" s="3"/>
      <c r="M6" s="3"/>
      <c r="N6" s="3"/>
      <c r="O6" s="3"/>
      <c r="P6" s="3"/>
      <c r="Q6" s="273"/>
      <c r="R6" s="3"/>
      <c r="S6" s="3"/>
      <c r="T6" s="3"/>
    </row>
    <row r="7" spans="2:20" ht="20.100000000000001" customHeight="1" x14ac:dyDescent="0.2">
      <c r="C7" s="378"/>
      <c r="D7" s="378"/>
      <c r="E7" s="378"/>
      <c r="F7" s="21"/>
      <c r="G7" s="21"/>
      <c r="H7" s="21"/>
      <c r="I7" s="21"/>
      <c r="J7" s="21"/>
      <c r="K7" s="21"/>
      <c r="L7" s="3"/>
      <c r="M7" s="3"/>
      <c r="N7" s="3"/>
      <c r="O7" s="3"/>
      <c r="P7" s="3"/>
      <c r="Q7" s="3"/>
      <c r="R7" s="3"/>
      <c r="S7" s="3"/>
      <c r="T7" s="3"/>
    </row>
    <row r="8" spans="2:20" ht="20.100000000000001" customHeight="1" x14ac:dyDescent="0.2">
      <c r="C8" s="24"/>
      <c r="D8" s="379" t="s">
        <v>163</v>
      </c>
      <c r="E8" s="380"/>
      <c r="F8" s="380"/>
      <c r="G8" s="380"/>
      <c r="H8" s="380"/>
      <c r="I8" s="380"/>
      <c r="J8" s="381"/>
      <c r="K8" s="34"/>
      <c r="L8" s="2"/>
      <c r="M8" s="3"/>
      <c r="N8" s="3"/>
      <c r="O8" s="3"/>
      <c r="P8" s="3"/>
      <c r="Q8" s="3"/>
      <c r="R8" s="3"/>
      <c r="S8" s="3"/>
      <c r="T8" s="3"/>
    </row>
    <row r="9" spans="2:20" ht="27.95" customHeight="1" x14ac:dyDescent="0.2">
      <c r="C9" s="24"/>
      <c r="D9" s="382" t="s">
        <v>142</v>
      </c>
      <c r="E9" s="383"/>
      <c r="F9" s="383"/>
      <c r="G9" s="311">
        <v>0</v>
      </c>
      <c r="H9" s="311"/>
      <c r="I9" s="311"/>
      <c r="J9" s="38" t="s">
        <v>126</v>
      </c>
      <c r="K9" s="35"/>
      <c r="L9" s="2"/>
      <c r="M9" s="3"/>
      <c r="N9" s="3"/>
      <c r="O9" s="3"/>
      <c r="P9" s="3"/>
      <c r="Q9" s="3"/>
      <c r="R9" s="3"/>
      <c r="S9" s="3"/>
      <c r="T9" s="3"/>
    </row>
    <row r="10" spans="2:20" ht="27.95" customHeight="1" x14ac:dyDescent="0.2">
      <c r="C10" s="24"/>
      <c r="D10" s="388" t="s">
        <v>26</v>
      </c>
      <c r="E10" s="389"/>
      <c r="F10" s="390"/>
      <c r="G10" s="406" t="s">
        <v>165</v>
      </c>
      <c r="H10" s="407"/>
      <c r="I10" s="407"/>
      <c r="J10" s="408"/>
      <c r="K10" s="35"/>
      <c r="L10" s="2"/>
      <c r="M10" s="3"/>
      <c r="N10" s="3"/>
      <c r="O10" s="3"/>
      <c r="P10" s="3"/>
      <c r="Q10" s="3"/>
      <c r="R10" s="3"/>
      <c r="S10" s="3"/>
      <c r="T10" s="3"/>
    </row>
    <row r="11" spans="2:20" ht="27.95" customHeight="1" x14ac:dyDescent="0.2">
      <c r="C11" s="24"/>
      <c r="D11" s="382" t="s">
        <v>141</v>
      </c>
      <c r="E11" s="383"/>
      <c r="F11" s="383"/>
      <c r="G11" s="311">
        <v>0</v>
      </c>
      <c r="H11" s="311"/>
      <c r="I11" s="311"/>
      <c r="J11" s="38" t="s">
        <v>126</v>
      </c>
      <c r="K11" s="40"/>
      <c r="L11" s="2"/>
      <c r="M11" s="3"/>
      <c r="N11" s="3"/>
      <c r="O11" s="3"/>
      <c r="P11" s="3"/>
      <c r="Q11" s="3"/>
      <c r="R11" s="3"/>
      <c r="S11" s="3"/>
      <c r="T11" s="3"/>
    </row>
    <row r="12" spans="2:20" ht="27.95" customHeight="1" x14ac:dyDescent="0.2">
      <c r="C12" s="24"/>
      <c r="D12" s="388" t="s">
        <v>26</v>
      </c>
      <c r="E12" s="389"/>
      <c r="F12" s="390"/>
      <c r="G12" s="391" t="s">
        <v>166</v>
      </c>
      <c r="H12" s="392"/>
      <c r="I12" s="392"/>
      <c r="J12" s="393"/>
      <c r="K12" s="35"/>
      <c r="L12" s="2"/>
      <c r="M12" s="3"/>
      <c r="O12" s="18"/>
      <c r="P12" s="3"/>
      <c r="Q12" s="3"/>
      <c r="R12" s="3"/>
      <c r="S12" s="3"/>
      <c r="T12" s="3"/>
    </row>
    <row r="13" spans="2:20" s="3" customFormat="1" ht="27.95" customHeight="1" x14ac:dyDescent="0.2">
      <c r="C13" s="24"/>
      <c r="D13" s="384" t="s">
        <v>140</v>
      </c>
      <c r="E13" s="385"/>
      <c r="F13" s="385"/>
      <c r="G13" s="311">
        <v>0</v>
      </c>
      <c r="H13" s="311"/>
      <c r="I13" s="311"/>
      <c r="J13" s="38" t="s">
        <v>126</v>
      </c>
      <c r="K13" s="35"/>
      <c r="L13" s="2"/>
      <c r="O13" s="18"/>
    </row>
    <row r="14" spans="2:20" s="3" customFormat="1" ht="27.95" customHeight="1" x14ac:dyDescent="0.2">
      <c r="C14" s="24"/>
      <c r="D14" s="388" t="s">
        <v>26</v>
      </c>
      <c r="E14" s="389"/>
      <c r="F14" s="390"/>
      <c r="G14" s="391" t="s">
        <v>164</v>
      </c>
      <c r="H14" s="392"/>
      <c r="I14" s="392"/>
      <c r="J14" s="393"/>
      <c r="K14" s="35"/>
      <c r="L14" s="2"/>
      <c r="O14" s="18"/>
    </row>
    <row r="15" spans="2:20" s="3" customFormat="1" ht="27.95" customHeight="1" x14ac:dyDescent="0.2">
      <c r="C15" s="24"/>
      <c r="D15" s="382" t="s">
        <v>139</v>
      </c>
      <c r="E15" s="383"/>
      <c r="F15" s="386"/>
      <c r="G15" s="311">
        <v>0</v>
      </c>
      <c r="H15" s="311"/>
      <c r="I15" s="311"/>
      <c r="J15" s="38" t="s">
        <v>126</v>
      </c>
      <c r="K15" s="35"/>
      <c r="L15" s="2"/>
      <c r="O15" s="18"/>
    </row>
    <row r="16" spans="2:20" s="3" customFormat="1" ht="27.95" customHeight="1" x14ac:dyDescent="0.2">
      <c r="C16" s="24"/>
      <c r="D16" s="388" t="s">
        <v>26</v>
      </c>
      <c r="E16" s="389"/>
      <c r="F16" s="390"/>
      <c r="G16" s="391" t="s">
        <v>167</v>
      </c>
      <c r="H16" s="392"/>
      <c r="I16" s="392"/>
      <c r="J16" s="393"/>
      <c r="K16" s="35"/>
      <c r="L16" s="2"/>
      <c r="O16" s="18"/>
    </row>
    <row r="17" spans="3:57" s="3" customFormat="1" ht="27.95" customHeight="1" x14ac:dyDescent="0.2">
      <c r="C17" s="24"/>
      <c r="D17" s="382" t="s">
        <v>143</v>
      </c>
      <c r="E17" s="383"/>
      <c r="F17" s="386"/>
      <c r="G17" s="311">
        <v>0</v>
      </c>
      <c r="H17" s="311"/>
      <c r="I17" s="311"/>
      <c r="J17" s="38" t="s">
        <v>126</v>
      </c>
      <c r="K17" s="35"/>
      <c r="L17" s="2"/>
      <c r="O17" s="18"/>
    </row>
    <row r="18" spans="3:57" s="3" customFormat="1" ht="27.95" customHeight="1" x14ac:dyDescent="0.2">
      <c r="C18" s="24"/>
      <c r="D18" s="388" t="s">
        <v>26</v>
      </c>
      <c r="E18" s="389"/>
      <c r="F18" s="390"/>
      <c r="G18" s="391" t="s">
        <v>168</v>
      </c>
      <c r="H18" s="392"/>
      <c r="I18" s="392"/>
      <c r="J18" s="393"/>
      <c r="K18" s="35"/>
      <c r="L18" s="2"/>
      <c r="O18" s="18"/>
    </row>
    <row r="19" spans="3:57" s="3" customFormat="1" ht="27.95" customHeight="1" x14ac:dyDescent="0.2">
      <c r="C19" s="24"/>
      <c r="D19" s="382" t="s">
        <v>146</v>
      </c>
      <c r="E19" s="383"/>
      <c r="F19" s="386"/>
      <c r="G19" s="311">
        <v>0</v>
      </c>
      <c r="H19" s="311"/>
      <c r="I19" s="311"/>
      <c r="J19" s="38" t="s">
        <v>126</v>
      </c>
      <c r="K19" s="35"/>
      <c r="L19" s="2"/>
      <c r="O19" s="18"/>
    </row>
    <row r="20" spans="3:57" s="3" customFormat="1" ht="27.95" customHeight="1" x14ac:dyDescent="0.2">
      <c r="C20" s="24"/>
      <c r="D20" s="388" t="s">
        <v>26</v>
      </c>
      <c r="E20" s="389"/>
      <c r="F20" s="390"/>
      <c r="G20" s="391" t="s">
        <v>169</v>
      </c>
      <c r="H20" s="392"/>
      <c r="I20" s="392"/>
      <c r="J20" s="393"/>
      <c r="K20" s="35"/>
      <c r="L20" s="2"/>
      <c r="O20" s="18"/>
    </row>
    <row r="21" spans="3:57" s="3" customFormat="1" ht="27.95" customHeight="1" x14ac:dyDescent="0.2">
      <c r="C21" s="24"/>
      <c r="D21" s="382" t="s">
        <v>148</v>
      </c>
      <c r="E21" s="383"/>
      <c r="F21" s="386"/>
      <c r="G21" s="311">
        <v>0</v>
      </c>
      <c r="H21" s="311"/>
      <c r="I21" s="311"/>
      <c r="J21" s="38" t="s">
        <v>162</v>
      </c>
      <c r="K21" s="35"/>
      <c r="L21" s="2"/>
      <c r="O21" s="18"/>
    </row>
    <row r="22" spans="3:57" s="3" customFormat="1" ht="27.95" customHeight="1" x14ac:dyDescent="0.2">
      <c r="C22" s="24"/>
      <c r="D22" s="388" t="s">
        <v>26</v>
      </c>
      <c r="E22" s="389"/>
      <c r="F22" s="390"/>
      <c r="G22" s="391" t="s">
        <v>170</v>
      </c>
      <c r="H22" s="392"/>
      <c r="I22" s="392"/>
      <c r="J22" s="393"/>
      <c r="K22" s="35"/>
      <c r="L22" s="2"/>
      <c r="O22" s="18"/>
    </row>
    <row r="23" spans="3:57" s="3" customFormat="1" ht="27.95" customHeight="1" x14ac:dyDescent="0.2">
      <c r="C23" s="24"/>
      <c r="D23" s="382" t="s">
        <v>151</v>
      </c>
      <c r="E23" s="383"/>
      <c r="F23" s="386"/>
      <c r="G23" s="311">
        <v>0</v>
      </c>
      <c r="H23" s="311"/>
      <c r="I23" s="311"/>
      <c r="J23" s="38" t="s">
        <v>162</v>
      </c>
      <c r="K23" s="35"/>
      <c r="L23" s="2"/>
      <c r="O23" s="18"/>
    </row>
    <row r="24" spans="3:57" s="3" customFormat="1" ht="27.95" customHeight="1" x14ac:dyDescent="0.2">
      <c r="C24" s="24"/>
      <c r="D24" s="388" t="s">
        <v>26</v>
      </c>
      <c r="E24" s="389"/>
      <c r="F24" s="390"/>
      <c r="G24" s="391" t="s">
        <v>171</v>
      </c>
      <c r="H24" s="392"/>
      <c r="I24" s="392"/>
      <c r="J24" s="393"/>
      <c r="K24" s="35"/>
      <c r="L24" s="2"/>
      <c r="O24" s="18"/>
    </row>
    <row r="25" spans="3:57" s="3" customFormat="1" ht="27.95" customHeight="1" x14ac:dyDescent="0.2">
      <c r="C25" s="24"/>
      <c r="D25" s="382" t="s">
        <v>155</v>
      </c>
      <c r="E25" s="383"/>
      <c r="F25" s="386"/>
      <c r="G25" s="311">
        <v>0</v>
      </c>
      <c r="H25" s="311"/>
      <c r="I25" s="311"/>
      <c r="J25" s="38" t="s">
        <v>162</v>
      </c>
      <c r="K25" s="35"/>
      <c r="L25" s="2"/>
      <c r="O25" s="18"/>
    </row>
    <row r="26" spans="3:57" s="3" customFormat="1" ht="27.95" customHeight="1" x14ac:dyDescent="0.2">
      <c r="C26" s="24"/>
      <c r="D26" s="388" t="s">
        <v>26</v>
      </c>
      <c r="E26" s="389"/>
      <c r="F26" s="390"/>
      <c r="G26" s="391" t="s">
        <v>172</v>
      </c>
      <c r="H26" s="392"/>
      <c r="I26" s="392"/>
      <c r="J26" s="393"/>
      <c r="K26" s="35"/>
      <c r="L26" s="2"/>
      <c r="O26" s="18"/>
    </row>
    <row r="27" spans="3:57" s="3" customFormat="1" ht="27.95" customHeight="1" x14ac:dyDescent="0.2">
      <c r="C27" s="24"/>
      <c r="D27" s="382" t="s">
        <v>158</v>
      </c>
      <c r="E27" s="383"/>
      <c r="F27" s="386"/>
      <c r="G27" s="311">
        <v>0</v>
      </c>
      <c r="H27" s="311"/>
      <c r="I27" s="311"/>
      <c r="J27" s="38" t="s">
        <v>162</v>
      </c>
      <c r="K27" s="35"/>
      <c r="L27" s="2"/>
      <c r="O27" s="18"/>
    </row>
    <row r="28" spans="3:57" s="3" customFormat="1" ht="27.95" customHeight="1" x14ac:dyDescent="0.2">
      <c r="C28" s="24"/>
      <c r="D28" s="388" t="s">
        <v>26</v>
      </c>
      <c r="E28" s="389"/>
      <c r="F28" s="390"/>
      <c r="G28" s="406" t="s">
        <v>173</v>
      </c>
      <c r="H28" s="407"/>
      <c r="I28" s="407"/>
      <c r="J28" s="408"/>
      <c r="K28" s="36"/>
      <c r="L28" s="2"/>
      <c r="O28" s="18"/>
    </row>
    <row r="29" spans="3:57" s="3" customFormat="1" ht="20.100000000000001" customHeight="1" x14ac:dyDescent="0.2">
      <c r="C29" s="24"/>
      <c r="D29" s="24"/>
      <c r="E29" s="19"/>
      <c r="F29" s="20"/>
      <c r="G29" s="20"/>
      <c r="H29" s="20"/>
      <c r="I29" s="20"/>
      <c r="J29" s="20"/>
      <c r="K29" s="20"/>
      <c r="L29" s="2"/>
      <c r="O29" s="5"/>
    </row>
    <row r="30" spans="3:57" s="3" customFormat="1" ht="20.100000000000001" customHeight="1" x14ac:dyDescent="0.4"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3:57" s="3" customFormat="1" ht="20.100000000000001" customHeight="1" x14ac:dyDescent="0.4">
      <c r="C31" s="396" t="s">
        <v>38</v>
      </c>
      <c r="D31" s="396"/>
      <c r="E31" s="396"/>
      <c r="P31" s="397" t="s">
        <v>58</v>
      </c>
      <c r="Q31" s="397"/>
      <c r="R31" s="397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3:57" s="3" customFormat="1" ht="20.100000000000001" customHeight="1" x14ac:dyDescent="0.4">
      <c r="C32" s="396"/>
      <c r="D32" s="396"/>
      <c r="E32" s="396"/>
      <c r="P32" s="397"/>
      <c r="Q32" s="397"/>
      <c r="R32" s="397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150" s="297" customFormat="1" ht="27.95" customHeight="1" x14ac:dyDescent="0.25">
      <c r="A33" s="295"/>
      <c r="B33" s="295"/>
      <c r="C33" s="295"/>
      <c r="D33" s="398" t="s">
        <v>197</v>
      </c>
      <c r="E33" s="394" t="s">
        <v>36</v>
      </c>
      <c r="F33" s="394"/>
      <c r="G33" s="394"/>
      <c r="H33" s="394"/>
      <c r="I33" s="394"/>
      <c r="J33" s="394"/>
      <c r="K33" s="394"/>
      <c r="L33" s="394"/>
      <c r="M33" s="394"/>
      <c r="N33" s="394"/>
      <c r="O33" s="295"/>
      <c r="P33" s="399" t="s">
        <v>197</v>
      </c>
      <c r="Q33" s="402" t="s">
        <v>127</v>
      </c>
      <c r="R33" s="403"/>
      <c r="S33" s="403"/>
      <c r="T33" s="404"/>
      <c r="U33" s="402" t="s">
        <v>130</v>
      </c>
      <c r="V33" s="403"/>
      <c r="W33" s="403"/>
      <c r="X33" s="404"/>
      <c r="Y33" s="402" t="s">
        <v>133</v>
      </c>
      <c r="Z33" s="403"/>
      <c r="AA33" s="403"/>
      <c r="AB33" s="404"/>
      <c r="AC33" s="402" t="s">
        <v>136</v>
      </c>
      <c r="AD33" s="403"/>
      <c r="AE33" s="403"/>
      <c r="AF33" s="404"/>
      <c r="AG33" s="402" t="s">
        <v>143</v>
      </c>
      <c r="AH33" s="403"/>
      <c r="AI33" s="403"/>
      <c r="AJ33" s="404"/>
      <c r="AK33" s="402" t="s">
        <v>146</v>
      </c>
      <c r="AL33" s="403"/>
      <c r="AM33" s="403"/>
      <c r="AN33" s="404"/>
      <c r="AO33" s="402" t="s">
        <v>148</v>
      </c>
      <c r="AP33" s="403"/>
      <c r="AQ33" s="403"/>
      <c r="AR33" s="404"/>
      <c r="AS33" s="402" t="s">
        <v>152</v>
      </c>
      <c r="AT33" s="403"/>
      <c r="AU33" s="403"/>
      <c r="AV33" s="404"/>
      <c r="AW33" s="402" t="s">
        <v>155</v>
      </c>
      <c r="AX33" s="403"/>
      <c r="AY33" s="403"/>
      <c r="AZ33" s="404"/>
      <c r="BA33" s="402" t="s">
        <v>158</v>
      </c>
      <c r="BB33" s="403"/>
      <c r="BC33" s="403"/>
      <c r="BD33" s="404"/>
      <c r="BE33" s="296"/>
      <c r="BF33" s="296"/>
      <c r="BG33" s="296"/>
      <c r="BH33" s="296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</row>
    <row r="34" spans="1:150" s="297" customFormat="1" ht="20.100000000000001" customHeight="1" x14ac:dyDescent="0.25">
      <c r="A34" s="295"/>
      <c r="B34" s="295"/>
      <c r="C34" s="295"/>
      <c r="D34" s="398"/>
      <c r="E34" s="395" t="s">
        <v>129</v>
      </c>
      <c r="F34" s="395" t="s">
        <v>131</v>
      </c>
      <c r="G34" s="395" t="s">
        <v>135</v>
      </c>
      <c r="H34" s="395" t="s">
        <v>138</v>
      </c>
      <c r="I34" s="395" t="s">
        <v>145</v>
      </c>
      <c r="J34" s="395" t="s">
        <v>147</v>
      </c>
      <c r="K34" s="395" t="s">
        <v>161</v>
      </c>
      <c r="L34" s="395" t="s">
        <v>154</v>
      </c>
      <c r="M34" s="395" t="s">
        <v>157</v>
      </c>
      <c r="N34" s="395" t="s">
        <v>159</v>
      </c>
      <c r="O34" s="295"/>
      <c r="P34" s="400"/>
      <c r="Q34" s="405" t="s">
        <v>27</v>
      </c>
      <c r="R34" s="405" t="s">
        <v>63</v>
      </c>
      <c r="S34" s="405" t="s">
        <v>128</v>
      </c>
      <c r="T34" s="405" t="s">
        <v>28</v>
      </c>
      <c r="U34" s="405" t="s">
        <v>27</v>
      </c>
      <c r="V34" s="405" t="s">
        <v>63</v>
      </c>
      <c r="W34" s="405" t="s">
        <v>132</v>
      </c>
      <c r="X34" s="405" t="s">
        <v>28</v>
      </c>
      <c r="Y34" s="405" t="s">
        <v>27</v>
      </c>
      <c r="Z34" s="405" t="s">
        <v>63</v>
      </c>
      <c r="AA34" s="405" t="s">
        <v>134</v>
      </c>
      <c r="AB34" s="405" t="s">
        <v>28</v>
      </c>
      <c r="AC34" s="405" t="s">
        <v>27</v>
      </c>
      <c r="AD34" s="405" t="s">
        <v>63</v>
      </c>
      <c r="AE34" s="405" t="s">
        <v>137</v>
      </c>
      <c r="AF34" s="405" t="s">
        <v>28</v>
      </c>
      <c r="AG34" s="405" t="s">
        <v>27</v>
      </c>
      <c r="AH34" s="405" t="s">
        <v>63</v>
      </c>
      <c r="AI34" s="405" t="s">
        <v>144</v>
      </c>
      <c r="AJ34" s="405" t="s">
        <v>28</v>
      </c>
      <c r="AK34" s="405" t="s">
        <v>27</v>
      </c>
      <c r="AL34" s="405" t="s">
        <v>63</v>
      </c>
      <c r="AM34" s="405" t="s">
        <v>149</v>
      </c>
      <c r="AN34" s="405" t="s">
        <v>28</v>
      </c>
      <c r="AO34" s="405" t="s">
        <v>27</v>
      </c>
      <c r="AP34" s="405" t="s">
        <v>63</v>
      </c>
      <c r="AQ34" s="405" t="s">
        <v>150</v>
      </c>
      <c r="AR34" s="405" t="s">
        <v>28</v>
      </c>
      <c r="AS34" s="405" t="s">
        <v>27</v>
      </c>
      <c r="AT34" s="405" t="s">
        <v>63</v>
      </c>
      <c r="AU34" s="405" t="s">
        <v>153</v>
      </c>
      <c r="AV34" s="405" t="s">
        <v>28</v>
      </c>
      <c r="AW34" s="405" t="s">
        <v>27</v>
      </c>
      <c r="AX34" s="405" t="s">
        <v>63</v>
      </c>
      <c r="AY34" s="405" t="s">
        <v>156</v>
      </c>
      <c r="AZ34" s="405" t="s">
        <v>28</v>
      </c>
      <c r="BA34" s="405" t="s">
        <v>27</v>
      </c>
      <c r="BB34" s="405" t="s">
        <v>63</v>
      </c>
      <c r="BC34" s="405" t="s">
        <v>160</v>
      </c>
      <c r="BD34" s="405" t="s">
        <v>28</v>
      </c>
      <c r="BE34" s="296"/>
      <c r="BF34" s="296"/>
      <c r="BG34" s="296"/>
      <c r="BH34" s="296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95"/>
      <c r="DX34" s="295"/>
      <c r="DY34" s="295"/>
      <c r="DZ34" s="295"/>
      <c r="EA34" s="295"/>
      <c r="EB34" s="295"/>
      <c r="EC34" s="295"/>
      <c r="ED34" s="295"/>
      <c r="EE34" s="295"/>
      <c r="EF34" s="295"/>
      <c r="EG34" s="295"/>
      <c r="EH34" s="295"/>
      <c r="EI34" s="295"/>
      <c r="EJ34" s="295"/>
      <c r="EK34" s="295"/>
      <c r="EL34" s="295"/>
      <c r="EM34" s="295"/>
      <c r="EN34" s="295"/>
      <c r="EO34" s="295"/>
      <c r="EP34" s="295"/>
      <c r="EQ34" s="295"/>
      <c r="ER34" s="295"/>
      <c r="ES34" s="295"/>
      <c r="ET34" s="295"/>
    </row>
    <row r="35" spans="1:150" s="297" customFormat="1" ht="29.25" customHeight="1" x14ac:dyDescent="0.25">
      <c r="A35" s="295"/>
      <c r="B35" s="295"/>
      <c r="C35" s="295"/>
      <c r="D35" s="398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295"/>
      <c r="P35" s="401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296"/>
      <c r="BF35" s="296"/>
      <c r="BG35" s="296"/>
      <c r="BH35" s="296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5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295"/>
      <c r="ES35" s="295"/>
      <c r="ET35" s="295"/>
    </row>
    <row r="36" spans="1:150" s="4" customFormat="1" ht="20.100000000000001" customHeight="1" x14ac:dyDescent="0.2">
      <c r="A36" s="2"/>
      <c r="B36" s="2"/>
      <c r="C36" s="2"/>
      <c r="D36" s="7" t="s">
        <v>21</v>
      </c>
      <c r="E36" s="9">
        <f>+S36/1000000</f>
        <v>0</v>
      </c>
      <c r="F36" s="9">
        <f>+W36/1000000</f>
        <v>0</v>
      </c>
      <c r="G36" s="9">
        <f>+AA36/1000000</f>
        <v>0</v>
      </c>
      <c r="H36" s="9">
        <f>+AE36/1000000</f>
        <v>0</v>
      </c>
      <c r="I36" s="9">
        <f>+AI36/1000000</f>
        <v>0</v>
      </c>
      <c r="J36" s="9">
        <f>+AM36/1000000</f>
        <v>0</v>
      </c>
      <c r="K36" s="9">
        <f>+AQ36/1000000</f>
        <v>0</v>
      </c>
      <c r="L36" s="9">
        <f>+AU36/1000000</f>
        <v>0</v>
      </c>
      <c r="M36" s="9">
        <f>+AY36/1000000</f>
        <v>0</v>
      </c>
      <c r="N36" s="9">
        <f>+BC36/1000000</f>
        <v>0</v>
      </c>
      <c r="O36" s="2"/>
      <c r="P36" s="22" t="s">
        <v>21</v>
      </c>
      <c r="Q36" s="10">
        <v>200</v>
      </c>
      <c r="R36" s="16" t="s">
        <v>96</v>
      </c>
      <c r="S36" s="11">
        <f>+$G$9*Q36</f>
        <v>0</v>
      </c>
      <c r="T36" s="17" t="s">
        <v>88</v>
      </c>
      <c r="U36" s="10">
        <v>200</v>
      </c>
      <c r="V36" s="16" t="s">
        <v>96</v>
      </c>
      <c r="W36" s="11">
        <f>$G$11*U36</f>
        <v>0</v>
      </c>
      <c r="X36" s="17" t="s">
        <v>88</v>
      </c>
      <c r="Y36" s="10">
        <v>200</v>
      </c>
      <c r="Z36" s="16" t="s">
        <v>96</v>
      </c>
      <c r="AA36" s="11">
        <f>+$G$13*Y36</f>
        <v>0</v>
      </c>
      <c r="AB36" s="17" t="s">
        <v>88</v>
      </c>
      <c r="AC36" s="10">
        <v>200</v>
      </c>
      <c r="AD36" s="16" t="s">
        <v>96</v>
      </c>
      <c r="AE36" s="11">
        <f>+$G$15*AC36</f>
        <v>0</v>
      </c>
      <c r="AF36" s="17" t="s">
        <v>88</v>
      </c>
      <c r="AG36" s="10">
        <v>200</v>
      </c>
      <c r="AH36" s="16" t="s">
        <v>96</v>
      </c>
      <c r="AI36" s="11">
        <f>+$G$17*AG36</f>
        <v>0</v>
      </c>
      <c r="AJ36" s="17" t="s">
        <v>88</v>
      </c>
      <c r="AK36" s="10">
        <v>50</v>
      </c>
      <c r="AL36" s="16" t="s">
        <v>96</v>
      </c>
      <c r="AM36" s="11">
        <f>+$G$19*AK36</f>
        <v>0</v>
      </c>
      <c r="AN36" s="17" t="s">
        <v>88</v>
      </c>
      <c r="AO36" s="10">
        <v>50</v>
      </c>
      <c r="AP36" s="16" t="s">
        <v>96</v>
      </c>
      <c r="AQ36" s="11">
        <f>+$G$21*AO36</f>
        <v>0</v>
      </c>
      <c r="AR36" s="17" t="s">
        <v>88</v>
      </c>
      <c r="AS36" s="10">
        <v>50</v>
      </c>
      <c r="AT36" s="16" t="s">
        <v>96</v>
      </c>
      <c r="AU36" s="11">
        <f>+$G$23*AS36</f>
        <v>0</v>
      </c>
      <c r="AV36" s="17" t="s">
        <v>88</v>
      </c>
      <c r="AW36" s="10">
        <v>50</v>
      </c>
      <c r="AX36" s="16" t="s">
        <v>96</v>
      </c>
      <c r="AY36" s="11">
        <f>+$G$25*AW36</f>
        <v>0</v>
      </c>
      <c r="AZ36" s="17" t="s">
        <v>88</v>
      </c>
      <c r="BA36" s="10">
        <v>50</v>
      </c>
      <c r="BB36" s="16" t="s">
        <v>96</v>
      </c>
      <c r="BC36" s="11">
        <f>+$G$27*BA36</f>
        <v>0</v>
      </c>
      <c r="BD36" s="17" t="s">
        <v>88</v>
      </c>
      <c r="BE36" s="3"/>
      <c r="BF36" s="3"/>
      <c r="BG36" s="3"/>
      <c r="BH36" s="3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</row>
    <row r="37" spans="1:150" s="4" customFormat="1" ht="20.100000000000001" customHeight="1" x14ac:dyDescent="0.2">
      <c r="A37" s="2"/>
      <c r="B37" s="2"/>
      <c r="C37" s="2"/>
      <c r="D37" s="6" t="s">
        <v>42</v>
      </c>
      <c r="E37" s="9">
        <f>+S37/1000000</f>
        <v>0</v>
      </c>
      <c r="F37" s="9">
        <f>+W37/1000000</f>
        <v>0</v>
      </c>
      <c r="G37" s="9">
        <f>+AA37/1000000</f>
        <v>0</v>
      </c>
      <c r="H37" s="9">
        <f>+AE37/1000000</f>
        <v>0</v>
      </c>
      <c r="I37" s="9">
        <f>+AI37/1000000</f>
        <v>0</v>
      </c>
      <c r="J37" s="9">
        <f>+AM37/1000000</f>
        <v>0</v>
      </c>
      <c r="K37" s="9">
        <f t="shared" ref="K37:K56" si="0">+AQ37/1000000</f>
        <v>0</v>
      </c>
      <c r="L37" s="9">
        <f>+AU37/1000000</f>
        <v>0</v>
      </c>
      <c r="M37" s="9">
        <f>+AY37/1000000</f>
        <v>0</v>
      </c>
      <c r="N37" s="9">
        <f>+BC37/1000000</f>
        <v>0</v>
      </c>
      <c r="O37" s="2"/>
      <c r="P37" s="31" t="s">
        <v>115</v>
      </c>
      <c r="Q37" s="10">
        <v>100</v>
      </c>
      <c r="R37" s="16" t="s">
        <v>96</v>
      </c>
      <c r="S37" s="11">
        <f t="shared" ref="S37:S38" si="1">+$G$9*Q37</f>
        <v>0</v>
      </c>
      <c r="T37" s="17" t="s">
        <v>88</v>
      </c>
      <c r="U37" s="10">
        <v>100</v>
      </c>
      <c r="V37" s="16" t="s">
        <v>96</v>
      </c>
      <c r="W37" s="11">
        <f>$G$11*U37</f>
        <v>0</v>
      </c>
      <c r="X37" s="17" t="s">
        <v>88</v>
      </c>
      <c r="Y37" s="10">
        <v>100</v>
      </c>
      <c r="Z37" s="16" t="s">
        <v>96</v>
      </c>
      <c r="AA37" s="11">
        <f>+$G$13*Y37</f>
        <v>0</v>
      </c>
      <c r="AB37" s="17" t="s">
        <v>88</v>
      </c>
      <c r="AC37" s="10">
        <v>100</v>
      </c>
      <c r="AD37" s="16" t="s">
        <v>96</v>
      </c>
      <c r="AE37" s="11">
        <f t="shared" ref="AE37:AE38" si="2">+$G$15*AC37</f>
        <v>0</v>
      </c>
      <c r="AF37" s="17" t="s">
        <v>88</v>
      </c>
      <c r="AG37" s="10">
        <v>100</v>
      </c>
      <c r="AH37" s="16" t="s">
        <v>96</v>
      </c>
      <c r="AI37" s="11">
        <f t="shared" ref="AI37:AI38" si="3">+$G$17*AG37</f>
        <v>0</v>
      </c>
      <c r="AJ37" s="17" t="s">
        <v>88</v>
      </c>
      <c r="AK37" s="10">
        <v>40</v>
      </c>
      <c r="AL37" s="16" t="s">
        <v>96</v>
      </c>
      <c r="AM37" s="11">
        <f t="shared" ref="AM37:AM38" si="4">+$G$19*AK37</f>
        <v>0</v>
      </c>
      <c r="AN37" s="17" t="s">
        <v>88</v>
      </c>
      <c r="AO37" s="10">
        <v>40</v>
      </c>
      <c r="AP37" s="16" t="s">
        <v>96</v>
      </c>
      <c r="AQ37" s="11">
        <f t="shared" ref="AQ37:AQ38" si="5">+$G$21*AO37</f>
        <v>0</v>
      </c>
      <c r="AR37" s="17" t="s">
        <v>88</v>
      </c>
      <c r="AS37" s="10">
        <v>40</v>
      </c>
      <c r="AT37" s="16" t="s">
        <v>96</v>
      </c>
      <c r="AU37" s="11">
        <f t="shared" ref="AU37:AU38" si="6">+$G$23*AS37</f>
        <v>0</v>
      </c>
      <c r="AV37" s="17" t="s">
        <v>88</v>
      </c>
      <c r="AW37" s="10">
        <v>40</v>
      </c>
      <c r="AX37" s="16" t="s">
        <v>96</v>
      </c>
      <c r="AY37" s="11">
        <f t="shared" ref="AY37:AY38" si="7">+$G$25*AW37</f>
        <v>0</v>
      </c>
      <c r="AZ37" s="17" t="s">
        <v>88</v>
      </c>
      <c r="BA37" s="10">
        <v>40</v>
      </c>
      <c r="BB37" s="16" t="s">
        <v>96</v>
      </c>
      <c r="BC37" s="11">
        <f t="shared" ref="BC37:BC38" si="8">+$G$27*BA37</f>
        <v>0</v>
      </c>
      <c r="BD37" s="17" t="s">
        <v>88</v>
      </c>
      <c r="BE37" s="3"/>
      <c r="BF37" s="3"/>
      <c r="BG37" s="3"/>
      <c r="BH37" s="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</row>
    <row r="38" spans="1:150" s="4" customFormat="1" ht="20.100000000000001" customHeight="1" x14ac:dyDescent="0.2">
      <c r="A38" s="2"/>
      <c r="B38" s="2"/>
      <c r="C38" s="2"/>
      <c r="D38" s="6" t="s">
        <v>43</v>
      </c>
      <c r="E38" s="9">
        <f>+S38/1000000</f>
        <v>0</v>
      </c>
      <c r="F38" s="9">
        <f>+W38/1000000</f>
        <v>0</v>
      </c>
      <c r="G38" s="9">
        <f>+AA38/1000000</f>
        <v>0</v>
      </c>
      <c r="H38" s="9">
        <f>+AE38/1000000</f>
        <v>0</v>
      </c>
      <c r="I38" s="9">
        <f>+AI38/1000000</f>
        <v>0</v>
      </c>
      <c r="J38" s="9">
        <f>+AM38/1000000</f>
        <v>0</v>
      </c>
      <c r="K38" s="9">
        <f t="shared" si="0"/>
        <v>0</v>
      </c>
      <c r="L38" s="9">
        <f>+AU38/1000000</f>
        <v>0</v>
      </c>
      <c r="M38" s="9">
        <f>+AY38/1000000</f>
        <v>0</v>
      </c>
      <c r="N38" s="9">
        <f>+BC38/1000000</f>
        <v>0</v>
      </c>
      <c r="O38" s="2"/>
      <c r="P38" s="31" t="s">
        <v>116</v>
      </c>
      <c r="Q38" s="10">
        <v>80</v>
      </c>
      <c r="R38" s="16" t="s">
        <v>96</v>
      </c>
      <c r="S38" s="11">
        <f t="shared" si="1"/>
        <v>0</v>
      </c>
      <c r="T38" s="17" t="s">
        <v>88</v>
      </c>
      <c r="U38" s="10">
        <v>80</v>
      </c>
      <c r="V38" s="16" t="s">
        <v>96</v>
      </c>
      <c r="W38" s="11">
        <f>$G$11*U38</f>
        <v>0</v>
      </c>
      <c r="X38" s="17" t="s">
        <v>88</v>
      </c>
      <c r="Y38" s="10">
        <v>80</v>
      </c>
      <c r="Z38" s="16" t="s">
        <v>96</v>
      </c>
      <c r="AA38" s="11">
        <f>+$G$13*Y38</f>
        <v>0</v>
      </c>
      <c r="AB38" s="17" t="s">
        <v>88</v>
      </c>
      <c r="AC38" s="10">
        <v>80</v>
      </c>
      <c r="AD38" s="16" t="s">
        <v>96</v>
      </c>
      <c r="AE38" s="11">
        <f t="shared" si="2"/>
        <v>0</v>
      </c>
      <c r="AF38" s="17" t="s">
        <v>88</v>
      </c>
      <c r="AG38" s="10">
        <v>80</v>
      </c>
      <c r="AH38" s="16" t="s">
        <v>96</v>
      </c>
      <c r="AI38" s="11">
        <f t="shared" si="3"/>
        <v>0</v>
      </c>
      <c r="AJ38" s="17" t="s">
        <v>88</v>
      </c>
      <c r="AK38" s="10">
        <v>25</v>
      </c>
      <c r="AL38" s="16" t="s">
        <v>96</v>
      </c>
      <c r="AM38" s="11">
        <f t="shared" si="4"/>
        <v>0</v>
      </c>
      <c r="AN38" s="17" t="s">
        <v>88</v>
      </c>
      <c r="AO38" s="10">
        <v>25</v>
      </c>
      <c r="AP38" s="16" t="s">
        <v>96</v>
      </c>
      <c r="AQ38" s="11">
        <f t="shared" si="5"/>
        <v>0</v>
      </c>
      <c r="AR38" s="17" t="s">
        <v>88</v>
      </c>
      <c r="AS38" s="10">
        <v>25</v>
      </c>
      <c r="AT38" s="16" t="s">
        <v>96</v>
      </c>
      <c r="AU38" s="11">
        <f t="shared" si="6"/>
        <v>0</v>
      </c>
      <c r="AV38" s="17" t="s">
        <v>88</v>
      </c>
      <c r="AW38" s="10">
        <v>25</v>
      </c>
      <c r="AX38" s="16" t="s">
        <v>96</v>
      </c>
      <c r="AY38" s="11">
        <f t="shared" si="7"/>
        <v>0</v>
      </c>
      <c r="AZ38" s="17" t="s">
        <v>88</v>
      </c>
      <c r="BA38" s="10">
        <v>25</v>
      </c>
      <c r="BB38" s="16" t="s">
        <v>96</v>
      </c>
      <c r="BC38" s="11">
        <f t="shared" si="8"/>
        <v>0</v>
      </c>
      <c r="BD38" s="17" t="s">
        <v>88</v>
      </c>
      <c r="BE38" s="3"/>
      <c r="BF38" s="3"/>
      <c r="BG38" s="3"/>
      <c r="BH38" s="3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</row>
    <row r="39" spans="1:150" s="4" customFormat="1" ht="20.100000000000001" customHeight="1" x14ac:dyDescent="0.2">
      <c r="A39" s="2"/>
      <c r="B39" s="2"/>
      <c r="C39" s="2"/>
      <c r="D39" s="7" t="s">
        <v>22</v>
      </c>
      <c r="E39" s="37" t="s">
        <v>25</v>
      </c>
      <c r="F39" s="37" t="s">
        <v>25</v>
      </c>
      <c r="G39" s="37" t="s">
        <v>25</v>
      </c>
      <c r="H39" s="37" t="s">
        <v>25</v>
      </c>
      <c r="I39" s="37" t="s">
        <v>25</v>
      </c>
      <c r="J39" s="37" t="s">
        <v>25</v>
      </c>
      <c r="K39" s="37" t="s">
        <v>25</v>
      </c>
      <c r="L39" s="37" t="s">
        <v>25</v>
      </c>
      <c r="M39" s="37" t="s">
        <v>25</v>
      </c>
      <c r="N39" s="37" t="s">
        <v>25</v>
      </c>
      <c r="O39" s="2"/>
      <c r="P39" s="22" t="s">
        <v>22</v>
      </c>
      <c r="Q39" s="10" t="s">
        <v>25</v>
      </c>
      <c r="R39" s="10" t="s">
        <v>25</v>
      </c>
      <c r="S39" s="13" t="s">
        <v>25</v>
      </c>
      <c r="T39" s="10" t="s">
        <v>25</v>
      </c>
      <c r="U39" s="10" t="s">
        <v>25</v>
      </c>
      <c r="V39" s="10" t="s">
        <v>25</v>
      </c>
      <c r="W39" s="13" t="s">
        <v>25</v>
      </c>
      <c r="X39" s="10" t="s">
        <v>25</v>
      </c>
      <c r="Y39" s="10" t="s">
        <v>25</v>
      </c>
      <c r="Z39" s="10" t="s">
        <v>25</v>
      </c>
      <c r="AA39" s="13" t="s">
        <v>25</v>
      </c>
      <c r="AB39" s="10" t="s">
        <v>25</v>
      </c>
      <c r="AC39" s="10" t="s">
        <v>25</v>
      </c>
      <c r="AD39" s="10" t="s">
        <v>25</v>
      </c>
      <c r="AE39" s="13" t="s">
        <v>25</v>
      </c>
      <c r="AF39" s="10" t="s">
        <v>25</v>
      </c>
      <c r="AG39" s="10" t="s">
        <v>25</v>
      </c>
      <c r="AH39" s="10" t="s">
        <v>25</v>
      </c>
      <c r="AI39" s="13" t="s">
        <v>25</v>
      </c>
      <c r="AJ39" s="10" t="s">
        <v>25</v>
      </c>
      <c r="AK39" s="10" t="s">
        <v>25</v>
      </c>
      <c r="AL39" s="10" t="s">
        <v>25</v>
      </c>
      <c r="AM39" s="13" t="s">
        <v>25</v>
      </c>
      <c r="AN39" s="10" t="s">
        <v>25</v>
      </c>
      <c r="AO39" s="10" t="s">
        <v>25</v>
      </c>
      <c r="AP39" s="10" t="s">
        <v>25</v>
      </c>
      <c r="AQ39" s="13" t="s">
        <v>25</v>
      </c>
      <c r="AR39" s="10" t="s">
        <v>25</v>
      </c>
      <c r="AS39" s="10" t="s">
        <v>25</v>
      </c>
      <c r="AT39" s="10" t="s">
        <v>25</v>
      </c>
      <c r="AU39" s="13" t="s">
        <v>25</v>
      </c>
      <c r="AV39" s="10" t="s">
        <v>25</v>
      </c>
      <c r="AW39" s="10" t="s">
        <v>25</v>
      </c>
      <c r="AX39" s="10" t="s">
        <v>25</v>
      </c>
      <c r="AY39" s="13" t="s">
        <v>25</v>
      </c>
      <c r="AZ39" s="10" t="s">
        <v>25</v>
      </c>
      <c r="BA39" s="10" t="s">
        <v>25</v>
      </c>
      <c r="BB39" s="10" t="s">
        <v>25</v>
      </c>
      <c r="BC39" s="13" t="s">
        <v>25</v>
      </c>
      <c r="BD39" s="10" t="s">
        <v>25</v>
      </c>
      <c r="BE39" s="3"/>
      <c r="BF39" s="3"/>
      <c r="BG39" s="3"/>
      <c r="BH39" s="3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</row>
    <row r="40" spans="1:150" s="4" customFormat="1" ht="20.100000000000001" customHeight="1" x14ac:dyDescent="0.2">
      <c r="A40" s="2"/>
      <c r="B40" s="2"/>
      <c r="C40" s="2"/>
      <c r="D40" s="6" t="s">
        <v>1</v>
      </c>
      <c r="E40" s="37" t="s">
        <v>25</v>
      </c>
      <c r="F40" s="37" t="s">
        <v>25</v>
      </c>
      <c r="G40" s="37" t="s">
        <v>25</v>
      </c>
      <c r="H40" s="37" t="s">
        <v>25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2"/>
      <c r="P40" s="31" t="s">
        <v>1</v>
      </c>
      <c r="Q40" s="10" t="s">
        <v>25</v>
      </c>
      <c r="R40" s="10" t="s">
        <v>25</v>
      </c>
      <c r="S40" s="13" t="s">
        <v>25</v>
      </c>
      <c r="T40" s="10" t="s">
        <v>25</v>
      </c>
      <c r="U40" s="10" t="s">
        <v>25</v>
      </c>
      <c r="V40" s="10" t="s">
        <v>25</v>
      </c>
      <c r="W40" s="13" t="s">
        <v>25</v>
      </c>
      <c r="X40" s="10" t="s">
        <v>25</v>
      </c>
      <c r="Y40" s="10" t="s">
        <v>25</v>
      </c>
      <c r="Z40" s="10" t="s">
        <v>25</v>
      </c>
      <c r="AA40" s="13" t="s">
        <v>25</v>
      </c>
      <c r="AB40" s="10" t="s">
        <v>25</v>
      </c>
      <c r="AC40" s="10" t="s">
        <v>25</v>
      </c>
      <c r="AD40" s="10" t="s">
        <v>25</v>
      </c>
      <c r="AE40" s="13" t="s">
        <v>25</v>
      </c>
      <c r="AF40" s="10" t="s">
        <v>25</v>
      </c>
      <c r="AG40" s="10" t="s">
        <v>25</v>
      </c>
      <c r="AH40" s="10" t="s">
        <v>25</v>
      </c>
      <c r="AI40" s="13" t="s">
        <v>25</v>
      </c>
      <c r="AJ40" s="10" t="s">
        <v>25</v>
      </c>
      <c r="AK40" s="10" t="s">
        <v>25</v>
      </c>
      <c r="AL40" s="10" t="s">
        <v>25</v>
      </c>
      <c r="AM40" s="13" t="s">
        <v>25</v>
      </c>
      <c r="AN40" s="10" t="s">
        <v>25</v>
      </c>
      <c r="AO40" s="10" t="s">
        <v>25</v>
      </c>
      <c r="AP40" s="10" t="s">
        <v>25</v>
      </c>
      <c r="AQ40" s="13" t="s">
        <v>25</v>
      </c>
      <c r="AR40" s="10" t="s">
        <v>25</v>
      </c>
      <c r="AS40" s="10" t="s">
        <v>25</v>
      </c>
      <c r="AT40" s="10" t="s">
        <v>25</v>
      </c>
      <c r="AU40" s="13" t="s">
        <v>25</v>
      </c>
      <c r="AV40" s="10" t="s">
        <v>25</v>
      </c>
      <c r="AW40" s="10" t="s">
        <v>25</v>
      </c>
      <c r="AX40" s="10" t="s">
        <v>25</v>
      </c>
      <c r="AY40" s="13" t="s">
        <v>25</v>
      </c>
      <c r="AZ40" s="10" t="s">
        <v>25</v>
      </c>
      <c r="BA40" s="10" t="s">
        <v>25</v>
      </c>
      <c r="BB40" s="10" t="s">
        <v>25</v>
      </c>
      <c r="BC40" s="13" t="s">
        <v>25</v>
      </c>
      <c r="BD40" s="10" t="s">
        <v>25</v>
      </c>
      <c r="BE40" s="3"/>
      <c r="BF40" s="3"/>
      <c r="BG40" s="3"/>
      <c r="BH40" s="3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</row>
    <row r="41" spans="1:150" s="4" customFormat="1" ht="20.100000000000001" customHeight="1" x14ac:dyDescent="0.2">
      <c r="A41" s="2"/>
      <c r="B41" s="2"/>
      <c r="C41" s="2"/>
      <c r="D41" s="7" t="s">
        <v>44</v>
      </c>
      <c r="E41" s="37" t="s">
        <v>25</v>
      </c>
      <c r="F41" s="37" t="s">
        <v>25</v>
      </c>
      <c r="G41" s="37" t="s">
        <v>25</v>
      </c>
      <c r="H41" s="37" t="s">
        <v>25</v>
      </c>
      <c r="I41" s="37" t="s">
        <v>25</v>
      </c>
      <c r="J41" s="37" t="s">
        <v>25</v>
      </c>
      <c r="K41" s="37" t="s">
        <v>25</v>
      </c>
      <c r="L41" s="37" t="s">
        <v>25</v>
      </c>
      <c r="M41" s="37" t="s">
        <v>25</v>
      </c>
      <c r="N41" s="37" t="s">
        <v>25</v>
      </c>
      <c r="O41" s="2"/>
      <c r="P41" s="22" t="s">
        <v>117</v>
      </c>
      <c r="Q41" s="10" t="s">
        <v>25</v>
      </c>
      <c r="R41" s="10" t="s">
        <v>25</v>
      </c>
      <c r="S41" s="13" t="s">
        <v>25</v>
      </c>
      <c r="T41" s="10" t="s">
        <v>25</v>
      </c>
      <c r="U41" s="10" t="s">
        <v>25</v>
      </c>
      <c r="V41" s="10" t="s">
        <v>25</v>
      </c>
      <c r="W41" s="13" t="s">
        <v>25</v>
      </c>
      <c r="X41" s="10" t="s">
        <v>25</v>
      </c>
      <c r="Y41" s="10" t="s">
        <v>25</v>
      </c>
      <c r="Z41" s="10" t="s">
        <v>25</v>
      </c>
      <c r="AA41" s="13" t="s">
        <v>25</v>
      </c>
      <c r="AB41" s="10" t="s">
        <v>25</v>
      </c>
      <c r="AC41" s="10" t="s">
        <v>25</v>
      </c>
      <c r="AD41" s="10" t="s">
        <v>25</v>
      </c>
      <c r="AE41" s="13" t="s">
        <v>25</v>
      </c>
      <c r="AF41" s="10" t="s">
        <v>25</v>
      </c>
      <c r="AG41" s="10" t="s">
        <v>25</v>
      </c>
      <c r="AH41" s="10" t="s">
        <v>25</v>
      </c>
      <c r="AI41" s="13" t="s">
        <v>25</v>
      </c>
      <c r="AJ41" s="10" t="s">
        <v>25</v>
      </c>
      <c r="AK41" s="10" t="s">
        <v>25</v>
      </c>
      <c r="AL41" s="10" t="s">
        <v>25</v>
      </c>
      <c r="AM41" s="13" t="s">
        <v>25</v>
      </c>
      <c r="AN41" s="10" t="s">
        <v>25</v>
      </c>
      <c r="AO41" s="10" t="s">
        <v>25</v>
      </c>
      <c r="AP41" s="10" t="s">
        <v>25</v>
      </c>
      <c r="AQ41" s="13" t="s">
        <v>25</v>
      </c>
      <c r="AR41" s="10" t="s">
        <v>25</v>
      </c>
      <c r="AS41" s="10" t="s">
        <v>25</v>
      </c>
      <c r="AT41" s="10" t="s">
        <v>25</v>
      </c>
      <c r="AU41" s="13" t="s">
        <v>25</v>
      </c>
      <c r="AV41" s="10" t="s">
        <v>25</v>
      </c>
      <c r="AW41" s="10" t="s">
        <v>25</v>
      </c>
      <c r="AX41" s="10" t="s">
        <v>25</v>
      </c>
      <c r="AY41" s="13" t="s">
        <v>25</v>
      </c>
      <c r="AZ41" s="10" t="s">
        <v>25</v>
      </c>
      <c r="BA41" s="10" t="s">
        <v>25</v>
      </c>
      <c r="BB41" s="10" t="s">
        <v>25</v>
      </c>
      <c r="BC41" s="13" t="s">
        <v>25</v>
      </c>
      <c r="BD41" s="10" t="s">
        <v>25</v>
      </c>
      <c r="BE41" s="3"/>
      <c r="BF41" s="3"/>
      <c r="BG41" s="3"/>
      <c r="BH41" s="3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</row>
    <row r="42" spans="1:150" s="27" customFormat="1" ht="20.100000000000001" customHeight="1" x14ac:dyDescent="0.2">
      <c r="A42" s="26"/>
      <c r="B42" s="26"/>
      <c r="C42" s="26"/>
      <c r="D42" s="6" t="s">
        <v>3</v>
      </c>
      <c r="E42" s="9">
        <f>+S42/1000000</f>
        <v>0</v>
      </c>
      <c r="F42" s="9">
        <f>+W42/1000000</f>
        <v>0</v>
      </c>
      <c r="G42" s="9">
        <f>+AA42/1000000</f>
        <v>0</v>
      </c>
      <c r="H42" s="9">
        <f>+AE42/1000000</f>
        <v>0</v>
      </c>
      <c r="I42" s="9">
        <f>+AI42/1000000</f>
        <v>0</v>
      </c>
      <c r="J42" s="9">
        <f>+AM42/1000000</f>
        <v>0</v>
      </c>
      <c r="K42" s="9">
        <f t="shared" si="0"/>
        <v>0</v>
      </c>
      <c r="L42" s="9">
        <f>+AU42/1000000</f>
        <v>0</v>
      </c>
      <c r="M42" s="9">
        <f>+AY42/1000000</f>
        <v>0</v>
      </c>
      <c r="N42" s="9">
        <f>+BC42/1000000</f>
        <v>0</v>
      </c>
      <c r="O42" s="2"/>
      <c r="P42" s="31" t="s">
        <v>3</v>
      </c>
      <c r="Q42" s="10">
        <v>3.5</v>
      </c>
      <c r="R42" s="16" t="s">
        <v>96</v>
      </c>
      <c r="S42" s="11">
        <f t="shared" ref="S42:S43" si="9">+$G$9*Q42</f>
        <v>0</v>
      </c>
      <c r="T42" s="17" t="s">
        <v>88</v>
      </c>
      <c r="U42" s="10">
        <v>0.99</v>
      </c>
      <c r="V42" s="16" t="s">
        <v>96</v>
      </c>
      <c r="W42" s="11">
        <f>$G$11*U42</f>
        <v>0</v>
      </c>
      <c r="X42" s="17" t="s">
        <v>88</v>
      </c>
      <c r="Y42" s="10">
        <v>5.9</v>
      </c>
      <c r="Z42" s="16" t="s">
        <v>96</v>
      </c>
      <c r="AA42" s="11">
        <f>+$G$13*Y42</f>
        <v>0</v>
      </c>
      <c r="AB42" s="17" t="s">
        <v>88</v>
      </c>
      <c r="AC42" s="33">
        <v>12</v>
      </c>
      <c r="AD42" s="16" t="s">
        <v>96</v>
      </c>
      <c r="AE42" s="11">
        <f>+$G$15*AC42</f>
        <v>0</v>
      </c>
      <c r="AF42" s="17" t="s">
        <v>88</v>
      </c>
      <c r="AG42" s="33">
        <v>9.9000000000000008E-3</v>
      </c>
      <c r="AH42" s="16" t="s">
        <v>96</v>
      </c>
      <c r="AI42" s="11">
        <f>+$G$17*AG42</f>
        <v>0</v>
      </c>
      <c r="AJ42" s="17" t="s">
        <v>88</v>
      </c>
      <c r="AK42" s="33">
        <v>5.9999999999999995E-4</v>
      </c>
      <c r="AL42" s="16" t="s">
        <v>96</v>
      </c>
      <c r="AM42" s="11">
        <f>+$G$19*AK42</f>
        <v>0</v>
      </c>
      <c r="AN42" s="17" t="s">
        <v>88</v>
      </c>
      <c r="AO42" s="33">
        <v>1.14E-2</v>
      </c>
      <c r="AP42" s="16" t="s">
        <v>96</v>
      </c>
      <c r="AQ42" s="11">
        <f>+$G$21*AO42</f>
        <v>0</v>
      </c>
      <c r="AR42" s="17" t="s">
        <v>88</v>
      </c>
      <c r="AS42" s="33">
        <v>6.0000000000000002E-6</v>
      </c>
      <c r="AT42" s="16" t="s">
        <v>96</v>
      </c>
      <c r="AU42" s="11">
        <f>+$G$23*AS42</f>
        <v>0</v>
      </c>
      <c r="AV42" s="17" t="s">
        <v>88</v>
      </c>
      <c r="AW42" s="33">
        <v>4.8999999999999998E-4</v>
      </c>
      <c r="AX42" s="16" t="s">
        <v>96</v>
      </c>
      <c r="AY42" s="11">
        <f>+$G$25*AW42</f>
        <v>0</v>
      </c>
      <c r="AZ42" s="17" t="s">
        <v>88</v>
      </c>
      <c r="BA42" s="33">
        <v>7.2000000000000005E-4</v>
      </c>
      <c r="BB42" s="16" t="s">
        <v>96</v>
      </c>
      <c r="BC42" s="11">
        <f>+$G$27*BA42</f>
        <v>0</v>
      </c>
      <c r="BD42" s="17" t="s">
        <v>88</v>
      </c>
      <c r="BE42" s="3"/>
      <c r="BF42" s="3"/>
      <c r="BG42" s="3"/>
      <c r="BH42" s="3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</row>
    <row r="43" spans="1:150" s="27" customFormat="1" ht="20.100000000000001" customHeight="1" x14ac:dyDescent="0.2">
      <c r="A43" s="26"/>
      <c r="B43" s="26"/>
      <c r="C43" s="26"/>
      <c r="D43" s="6" t="s">
        <v>6</v>
      </c>
      <c r="E43" s="9">
        <f>+S43/1000000</f>
        <v>0</v>
      </c>
      <c r="F43" s="9">
        <f>+W43/1000000</f>
        <v>0</v>
      </c>
      <c r="G43" s="9">
        <f>+AA43/1000000</f>
        <v>0</v>
      </c>
      <c r="H43" s="9">
        <f>+AE43/1000000</f>
        <v>0</v>
      </c>
      <c r="I43" s="9">
        <f>+AI43/1000000</f>
        <v>0</v>
      </c>
      <c r="J43" s="37" t="s">
        <v>25</v>
      </c>
      <c r="K43" s="9">
        <f t="shared" si="0"/>
        <v>0</v>
      </c>
      <c r="L43" s="9">
        <f t="shared" ref="L43" si="10">+AQ43/1000000</f>
        <v>0</v>
      </c>
      <c r="M43" s="9">
        <f>+AY43/1000000</f>
        <v>0</v>
      </c>
      <c r="N43" s="274" t="s">
        <v>25</v>
      </c>
      <c r="O43" s="2"/>
      <c r="P43" s="31" t="s">
        <v>6</v>
      </c>
      <c r="Q43" s="10">
        <v>1.7999999999999999E-2</v>
      </c>
      <c r="R43" s="16" t="s">
        <v>96</v>
      </c>
      <c r="S43" s="11">
        <f t="shared" si="9"/>
        <v>0</v>
      </c>
      <c r="T43" s="17" t="s">
        <v>88</v>
      </c>
      <c r="U43" s="10">
        <v>5.0000000000000001E-3</v>
      </c>
      <c r="V43" s="16" t="s">
        <v>96</v>
      </c>
      <c r="W43" s="11">
        <f>$G$11*U43</f>
        <v>0</v>
      </c>
      <c r="X43" s="17" t="s">
        <v>88</v>
      </c>
      <c r="Y43" s="33">
        <v>0.03</v>
      </c>
      <c r="Z43" s="16" t="s">
        <v>96</v>
      </c>
      <c r="AA43" s="11">
        <f>+$G$13*Y43</f>
        <v>0</v>
      </c>
      <c r="AB43" s="17" t="s">
        <v>88</v>
      </c>
      <c r="AC43" s="33">
        <v>0.06</v>
      </c>
      <c r="AD43" s="16" t="s">
        <v>96</v>
      </c>
      <c r="AE43" s="11">
        <f>+$G$15*AC43</f>
        <v>0</v>
      </c>
      <c r="AF43" s="17" t="s">
        <v>88</v>
      </c>
      <c r="AG43" s="33">
        <v>5.0000000000000002E-5</v>
      </c>
      <c r="AH43" s="16" t="s">
        <v>96</v>
      </c>
      <c r="AI43" s="11">
        <f>+$G$17*AG43</f>
        <v>0</v>
      </c>
      <c r="AJ43" s="17" t="s">
        <v>88</v>
      </c>
      <c r="AK43" s="10" t="s">
        <v>25</v>
      </c>
      <c r="AL43" s="10" t="s">
        <v>25</v>
      </c>
      <c r="AM43" s="13" t="s">
        <v>25</v>
      </c>
      <c r="AN43" s="10" t="s">
        <v>25</v>
      </c>
      <c r="AO43" s="33">
        <v>5.6999999999999998E-4</v>
      </c>
      <c r="AP43" s="16" t="s">
        <v>96</v>
      </c>
      <c r="AQ43" s="11">
        <f>+$G$21*AO43</f>
        <v>0</v>
      </c>
      <c r="AR43" s="17" t="s">
        <v>88</v>
      </c>
      <c r="AS43" s="33">
        <v>2.9999999999999999E-7</v>
      </c>
      <c r="AT43" s="16" t="s">
        <v>96</v>
      </c>
      <c r="AU43" s="11">
        <f>+$G$23*AS43</f>
        <v>0</v>
      </c>
      <c r="AV43" s="17" t="s">
        <v>88</v>
      </c>
      <c r="AW43" s="33">
        <v>2.4000000000000001E-5</v>
      </c>
      <c r="AX43" s="16" t="s">
        <v>96</v>
      </c>
      <c r="AY43" s="11">
        <f>+$G$25*AW43</f>
        <v>0</v>
      </c>
      <c r="AZ43" s="17" t="s">
        <v>88</v>
      </c>
      <c r="BA43" s="10" t="s">
        <v>25</v>
      </c>
      <c r="BB43" s="10" t="s">
        <v>25</v>
      </c>
      <c r="BC43" s="13" t="s">
        <v>25</v>
      </c>
      <c r="BD43" s="10" t="s">
        <v>25</v>
      </c>
      <c r="BE43" s="3"/>
      <c r="BF43" s="3"/>
      <c r="BG43" s="3"/>
      <c r="BH43" s="3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</row>
    <row r="44" spans="1:150" s="29" customFormat="1" ht="20.100000000000001" customHeight="1" x14ac:dyDescent="0.2">
      <c r="A44" s="28"/>
      <c r="B44" s="28"/>
      <c r="C44" s="28"/>
      <c r="D44" s="7" t="s">
        <v>45</v>
      </c>
      <c r="E44" s="37" t="s">
        <v>85</v>
      </c>
      <c r="F44" s="37" t="s">
        <v>85</v>
      </c>
      <c r="G44" s="37" t="s">
        <v>85</v>
      </c>
      <c r="H44" s="37" t="s">
        <v>85</v>
      </c>
      <c r="I44" s="37" t="s">
        <v>85</v>
      </c>
      <c r="J44" s="37" t="s">
        <v>85</v>
      </c>
      <c r="K44" s="37" t="s">
        <v>85</v>
      </c>
      <c r="L44" s="37" t="s">
        <v>85</v>
      </c>
      <c r="M44" s="37" t="s">
        <v>85</v>
      </c>
      <c r="N44" s="37" t="s">
        <v>85</v>
      </c>
      <c r="O44" s="2"/>
      <c r="P44" s="22" t="s">
        <v>118</v>
      </c>
      <c r="Q44" s="16" t="s">
        <v>85</v>
      </c>
      <c r="R44" s="16" t="s">
        <v>85</v>
      </c>
      <c r="S44" s="15" t="s">
        <v>85</v>
      </c>
      <c r="T44" s="16" t="s">
        <v>85</v>
      </c>
      <c r="U44" s="10" t="s">
        <v>85</v>
      </c>
      <c r="V44" s="10" t="s">
        <v>85</v>
      </c>
      <c r="W44" s="30" t="s">
        <v>85</v>
      </c>
      <c r="X44" s="10" t="s">
        <v>85</v>
      </c>
      <c r="Y44" s="10" t="s">
        <v>85</v>
      </c>
      <c r="Z44" s="10" t="s">
        <v>85</v>
      </c>
      <c r="AA44" s="30" t="s">
        <v>85</v>
      </c>
      <c r="AB44" s="10" t="s">
        <v>85</v>
      </c>
      <c r="AC44" s="10" t="s">
        <v>85</v>
      </c>
      <c r="AD44" s="10" t="s">
        <v>85</v>
      </c>
      <c r="AE44" s="30" t="s">
        <v>85</v>
      </c>
      <c r="AF44" s="10" t="s">
        <v>85</v>
      </c>
      <c r="AG44" s="10" t="s">
        <v>85</v>
      </c>
      <c r="AH44" s="10" t="s">
        <v>85</v>
      </c>
      <c r="AI44" s="30" t="s">
        <v>85</v>
      </c>
      <c r="AJ44" s="10" t="s">
        <v>85</v>
      </c>
      <c r="AK44" s="10" t="s">
        <v>85</v>
      </c>
      <c r="AL44" s="10" t="s">
        <v>85</v>
      </c>
      <c r="AM44" s="30" t="s">
        <v>85</v>
      </c>
      <c r="AN44" s="10" t="s">
        <v>85</v>
      </c>
      <c r="AO44" s="10" t="s">
        <v>85</v>
      </c>
      <c r="AP44" s="10" t="s">
        <v>85</v>
      </c>
      <c r="AQ44" s="30" t="s">
        <v>85</v>
      </c>
      <c r="AR44" s="10" t="s">
        <v>85</v>
      </c>
      <c r="AS44" s="10" t="s">
        <v>85</v>
      </c>
      <c r="AT44" s="10" t="s">
        <v>85</v>
      </c>
      <c r="AU44" s="30" t="s">
        <v>85</v>
      </c>
      <c r="AV44" s="10" t="s">
        <v>85</v>
      </c>
      <c r="AW44" s="10" t="s">
        <v>85</v>
      </c>
      <c r="AX44" s="10" t="s">
        <v>85</v>
      </c>
      <c r="AY44" s="30" t="s">
        <v>85</v>
      </c>
      <c r="AZ44" s="10" t="s">
        <v>85</v>
      </c>
      <c r="BA44" s="10" t="s">
        <v>85</v>
      </c>
      <c r="BB44" s="10" t="s">
        <v>85</v>
      </c>
      <c r="BC44" s="30" t="s">
        <v>85</v>
      </c>
      <c r="BD44" s="10" t="s">
        <v>85</v>
      </c>
      <c r="BE44" s="3"/>
      <c r="BF44" s="3"/>
      <c r="BG44" s="3"/>
      <c r="BH44" s="3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</row>
    <row r="45" spans="1:150" s="29" customFormat="1" ht="20.100000000000001" customHeight="1" x14ac:dyDescent="0.2">
      <c r="A45" s="28"/>
      <c r="B45" s="28"/>
      <c r="C45" s="28"/>
      <c r="D45" s="7" t="s">
        <v>46</v>
      </c>
      <c r="E45" s="37" t="s">
        <v>85</v>
      </c>
      <c r="F45" s="37" t="s">
        <v>85</v>
      </c>
      <c r="G45" s="37" t="s">
        <v>85</v>
      </c>
      <c r="H45" s="37" t="s">
        <v>85</v>
      </c>
      <c r="I45" s="37" t="s">
        <v>85</v>
      </c>
      <c r="J45" s="37" t="s">
        <v>85</v>
      </c>
      <c r="K45" s="37" t="s">
        <v>85</v>
      </c>
      <c r="L45" s="37" t="s">
        <v>85</v>
      </c>
      <c r="M45" s="37" t="s">
        <v>85</v>
      </c>
      <c r="N45" s="37" t="s">
        <v>85</v>
      </c>
      <c r="O45" s="2"/>
      <c r="P45" s="22" t="s">
        <v>119</v>
      </c>
      <c r="Q45" s="16" t="s">
        <v>85</v>
      </c>
      <c r="R45" s="16" t="s">
        <v>85</v>
      </c>
      <c r="S45" s="15" t="s">
        <v>85</v>
      </c>
      <c r="T45" s="16" t="s">
        <v>85</v>
      </c>
      <c r="U45" s="10" t="s">
        <v>85</v>
      </c>
      <c r="V45" s="10" t="s">
        <v>85</v>
      </c>
      <c r="W45" s="30" t="s">
        <v>85</v>
      </c>
      <c r="X45" s="10" t="s">
        <v>85</v>
      </c>
      <c r="Y45" s="10" t="s">
        <v>85</v>
      </c>
      <c r="Z45" s="10" t="s">
        <v>85</v>
      </c>
      <c r="AA45" s="30" t="s">
        <v>85</v>
      </c>
      <c r="AB45" s="10" t="s">
        <v>85</v>
      </c>
      <c r="AC45" s="10" t="s">
        <v>85</v>
      </c>
      <c r="AD45" s="10" t="s">
        <v>85</v>
      </c>
      <c r="AE45" s="30" t="s">
        <v>85</v>
      </c>
      <c r="AF45" s="10" t="s">
        <v>85</v>
      </c>
      <c r="AG45" s="10" t="s">
        <v>85</v>
      </c>
      <c r="AH45" s="10" t="s">
        <v>85</v>
      </c>
      <c r="AI45" s="30" t="s">
        <v>85</v>
      </c>
      <c r="AJ45" s="10" t="s">
        <v>85</v>
      </c>
      <c r="AK45" s="10" t="s">
        <v>85</v>
      </c>
      <c r="AL45" s="10" t="s">
        <v>85</v>
      </c>
      <c r="AM45" s="30" t="s">
        <v>85</v>
      </c>
      <c r="AN45" s="10" t="s">
        <v>85</v>
      </c>
      <c r="AO45" s="10" t="s">
        <v>85</v>
      </c>
      <c r="AP45" s="10" t="s">
        <v>85</v>
      </c>
      <c r="AQ45" s="30" t="s">
        <v>85</v>
      </c>
      <c r="AR45" s="10" t="s">
        <v>85</v>
      </c>
      <c r="AS45" s="10" t="s">
        <v>85</v>
      </c>
      <c r="AT45" s="10" t="s">
        <v>85</v>
      </c>
      <c r="AU45" s="30" t="s">
        <v>85</v>
      </c>
      <c r="AV45" s="10" t="s">
        <v>85</v>
      </c>
      <c r="AW45" s="10" t="s">
        <v>85</v>
      </c>
      <c r="AX45" s="10" t="s">
        <v>85</v>
      </c>
      <c r="AY45" s="30" t="s">
        <v>85</v>
      </c>
      <c r="AZ45" s="10" t="s">
        <v>85</v>
      </c>
      <c r="BA45" s="10" t="s">
        <v>85</v>
      </c>
      <c r="BB45" s="10" t="s">
        <v>85</v>
      </c>
      <c r="BC45" s="30" t="s">
        <v>85</v>
      </c>
      <c r="BD45" s="10" t="s">
        <v>85</v>
      </c>
      <c r="BE45" s="3"/>
      <c r="BF45" s="3"/>
      <c r="BG45" s="3"/>
      <c r="BH45" s="3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</row>
    <row r="46" spans="1:150" s="29" customFormat="1" ht="20.100000000000001" customHeight="1" x14ac:dyDescent="0.2">
      <c r="A46" s="28"/>
      <c r="B46" s="28"/>
      <c r="C46" s="28"/>
      <c r="D46" s="7" t="s">
        <v>47</v>
      </c>
      <c r="E46" s="37" t="s">
        <v>85</v>
      </c>
      <c r="F46" s="37" t="s">
        <v>85</v>
      </c>
      <c r="G46" s="37" t="s">
        <v>85</v>
      </c>
      <c r="H46" s="37" t="s">
        <v>85</v>
      </c>
      <c r="I46" s="37" t="s">
        <v>85</v>
      </c>
      <c r="J46" s="37" t="s">
        <v>85</v>
      </c>
      <c r="K46" s="37" t="s">
        <v>85</v>
      </c>
      <c r="L46" s="37" t="s">
        <v>85</v>
      </c>
      <c r="M46" s="37" t="s">
        <v>85</v>
      </c>
      <c r="N46" s="37" t="s">
        <v>85</v>
      </c>
      <c r="O46" s="2"/>
      <c r="P46" s="22" t="s">
        <v>120</v>
      </c>
      <c r="Q46" s="16" t="s">
        <v>85</v>
      </c>
      <c r="R46" s="16" t="s">
        <v>85</v>
      </c>
      <c r="S46" s="15" t="s">
        <v>85</v>
      </c>
      <c r="T46" s="16" t="s">
        <v>85</v>
      </c>
      <c r="U46" s="10" t="s">
        <v>85</v>
      </c>
      <c r="V46" s="10" t="s">
        <v>85</v>
      </c>
      <c r="W46" s="30" t="s">
        <v>85</v>
      </c>
      <c r="X46" s="10" t="s">
        <v>85</v>
      </c>
      <c r="Y46" s="10" t="s">
        <v>85</v>
      </c>
      <c r="Z46" s="10" t="s">
        <v>85</v>
      </c>
      <c r="AA46" s="30" t="s">
        <v>85</v>
      </c>
      <c r="AB46" s="10" t="s">
        <v>85</v>
      </c>
      <c r="AC46" s="10" t="s">
        <v>85</v>
      </c>
      <c r="AD46" s="10" t="s">
        <v>85</v>
      </c>
      <c r="AE46" s="30" t="s">
        <v>85</v>
      </c>
      <c r="AF46" s="10" t="s">
        <v>85</v>
      </c>
      <c r="AG46" s="10" t="s">
        <v>85</v>
      </c>
      <c r="AH46" s="10" t="s">
        <v>85</v>
      </c>
      <c r="AI46" s="30" t="s">
        <v>85</v>
      </c>
      <c r="AJ46" s="10" t="s">
        <v>85</v>
      </c>
      <c r="AK46" s="10" t="s">
        <v>85</v>
      </c>
      <c r="AL46" s="10" t="s">
        <v>85</v>
      </c>
      <c r="AM46" s="30" t="s">
        <v>85</v>
      </c>
      <c r="AN46" s="10" t="s">
        <v>85</v>
      </c>
      <c r="AO46" s="10" t="s">
        <v>85</v>
      </c>
      <c r="AP46" s="10" t="s">
        <v>85</v>
      </c>
      <c r="AQ46" s="30" t="s">
        <v>85</v>
      </c>
      <c r="AR46" s="10" t="s">
        <v>85</v>
      </c>
      <c r="AS46" s="10" t="s">
        <v>85</v>
      </c>
      <c r="AT46" s="10" t="s">
        <v>85</v>
      </c>
      <c r="AU46" s="30" t="s">
        <v>85</v>
      </c>
      <c r="AV46" s="10" t="s">
        <v>85</v>
      </c>
      <c r="AW46" s="10" t="s">
        <v>85</v>
      </c>
      <c r="AX46" s="10" t="s">
        <v>85</v>
      </c>
      <c r="AY46" s="30" t="s">
        <v>85</v>
      </c>
      <c r="AZ46" s="10" t="s">
        <v>85</v>
      </c>
      <c r="BA46" s="10" t="s">
        <v>85</v>
      </c>
      <c r="BB46" s="10" t="s">
        <v>85</v>
      </c>
      <c r="BC46" s="30" t="s">
        <v>85</v>
      </c>
      <c r="BD46" s="10" t="s">
        <v>85</v>
      </c>
      <c r="BE46" s="3"/>
      <c r="BF46" s="3"/>
      <c r="BG46" s="3"/>
      <c r="BH46" s="3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</row>
    <row r="47" spans="1:150" s="27" customFormat="1" ht="20.100000000000001" customHeight="1" x14ac:dyDescent="0.2">
      <c r="A47" s="26"/>
      <c r="B47" s="26"/>
      <c r="C47" s="26"/>
      <c r="D47" s="6" t="s">
        <v>4</v>
      </c>
      <c r="E47" s="9">
        <f>+S47/1000000</f>
        <v>0</v>
      </c>
      <c r="F47" s="9">
        <f>+W47/1000000</f>
        <v>0</v>
      </c>
      <c r="G47" s="9">
        <f>+AA47/1000000</f>
        <v>0</v>
      </c>
      <c r="H47" s="9">
        <f>+AE47/1000000</f>
        <v>0</v>
      </c>
      <c r="I47" s="9">
        <f>+AI47/1000000</f>
        <v>0</v>
      </c>
      <c r="J47" s="37" t="s">
        <v>25</v>
      </c>
      <c r="K47" s="9">
        <f t="shared" si="0"/>
        <v>0</v>
      </c>
      <c r="L47" s="9">
        <f>+AU47/1000000</f>
        <v>0</v>
      </c>
      <c r="M47" s="9">
        <f>+AY47/1000000</f>
        <v>0</v>
      </c>
      <c r="N47" s="9">
        <f>+BC47/1000000</f>
        <v>0</v>
      </c>
      <c r="O47" s="2"/>
      <c r="P47" s="31" t="s">
        <v>4</v>
      </c>
      <c r="Q47" s="10">
        <v>4.0000000000000001E-3</v>
      </c>
      <c r="R47" s="16" t="s">
        <v>96</v>
      </c>
      <c r="S47" s="11">
        <f t="shared" ref="S47:S48" si="11">+$G$9*Q47</f>
        <v>0</v>
      </c>
      <c r="T47" s="17" t="s">
        <v>88</v>
      </c>
      <c r="U47" s="10">
        <v>1.0999999999999999E-2</v>
      </c>
      <c r="V47" s="16" t="s">
        <v>96</v>
      </c>
      <c r="W47" s="11">
        <f>$G$11*U47</f>
        <v>0</v>
      </c>
      <c r="X47" s="17" t="s">
        <v>88</v>
      </c>
      <c r="Y47" s="10">
        <v>6.6E-3</v>
      </c>
      <c r="Z47" s="16" t="s">
        <v>96</v>
      </c>
      <c r="AA47" s="11">
        <f>+$G$13*Y47</f>
        <v>0</v>
      </c>
      <c r="AB47" s="17" t="s">
        <v>88</v>
      </c>
      <c r="AC47" s="10">
        <v>1.2999999999999999E-2</v>
      </c>
      <c r="AD47" s="16" t="s">
        <v>96</v>
      </c>
      <c r="AE47" s="11">
        <f>+$G$15*AC47</f>
        <v>0</v>
      </c>
      <c r="AF47" s="17" t="s">
        <v>88</v>
      </c>
      <c r="AG47" s="10">
        <v>1.1E-5</v>
      </c>
      <c r="AH47" s="16" t="s">
        <v>96</v>
      </c>
      <c r="AI47" s="11">
        <f>+$G$17*AG47</f>
        <v>0</v>
      </c>
      <c r="AJ47" s="17" t="s">
        <v>88</v>
      </c>
      <c r="AK47" s="10" t="s">
        <v>25</v>
      </c>
      <c r="AL47" s="10" t="s">
        <v>25</v>
      </c>
      <c r="AM47" s="13" t="s">
        <v>25</v>
      </c>
      <c r="AN47" s="10" t="s">
        <v>25</v>
      </c>
      <c r="AO47" s="10">
        <v>1.8000000000000001E-4</v>
      </c>
      <c r="AP47" s="16" t="s">
        <v>96</v>
      </c>
      <c r="AQ47" s="11">
        <f>+$G$21*AO47</f>
        <v>0</v>
      </c>
      <c r="AR47" s="17" t="s">
        <v>88</v>
      </c>
      <c r="AS47" s="33">
        <v>1E-8</v>
      </c>
      <c r="AT47" s="16" t="s">
        <v>96</v>
      </c>
      <c r="AU47" s="11">
        <f>+$G$23*AS47</f>
        <v>0</v>
      </c>
      <c r="AV47" s="17" t="s">
        <v>88</v>
      </c>
      <c r="AW47" s="33">
        <v>8.0999999999999997E-7</v>
      </c>
      <c r="AX47" s="16" t="s">
        <v>96</v>
      </c>
      <c r="AY47" s="11">
        <f>+$G$25*AW47</f>
        <v>0</v>
      </c>
      <c r="AZ47" s="17" t="s">
        <v>88</v>
      </c>
      <c r="BA47" s="10">
        <v>1.1999999999999999E-6</v>
      </c>
      <c r="BB47" s="16" t="s">
        <v>96</v>
      </c>
      <c r="BC47" s="11">
        <f>+$G$27*BA47</f>
        <v>0</v>
      </c>
      <c r="BD47" s="17" t="s">
        <v>88</v>
      </c>
      <c r="BE47" s="3"/>
      <c r="BF47" s="3"/>
      <c r="BG47" s="3"/>
      <c r="BH47" s="3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</row>
    <row r="48" spans="1:150" s="27" customFormat="1" ht="20.100000000000001" customHeight="1" x14ac:dyDescent="0.2">
      <c r="A48" s="26"/>
      <c r="B48" s="26"/>
      <c r="C48" s="26"/>
      <c r="D48" s="6" t="s">
        <v>7</v>
      </c>
      <c r="E48" s="9">
        <f>+S48/1000000</f>
        <v>0</v>
      </c>
      <c r="F48" s="9">
        <f>+W48/1000000</f>
        <v>0</v>
      </c>
      <c r="G48" s="9">
        <f>+AA48/1000000</f>
        <v>0</v>
      </c>
      <c r="H48" s="9">
        <f>+AE48/1000000</f>
        <v>0</v>
      </c>
      <c r="I48" s="9">
        <f>+AI48/1000000</f>
        <v>0</v>
      </c>
      <c r="J48" s="9">
        <f>+AM48/1000000</f>
        <v>0</v>
      </c>
      <c r="K48" s="9">
        <f t="shared" si="0"/>
        <v>0</v>
      </c>
      <c r="L48" s="9">
        <f>+AU48/1000000</f>
        <v>0</v>
      </c>
      <c r="M48" s="9">
        <f>+AY48/1000000</f>
        <v>0</v>
      </c>
      <c r="N48" s="9">
        <f>+BC48/1000000</f>
        <v>0</v>
      </c>
      <c r="O48" s="2"/>
      <c r="P48" s="31" t="s">
        <v>7</v>
      </c>
      <c r="Q48" s="10">
        <v>1.6E-2</v>
      </c>
      <c r="R48" s="16" t="s">
        <v>96</v>
      </c>
      <c r="S48" s="11">
        <f t="shared" si="11"/>
        <v>0</v>
      </c>
      <c r="T48" s="17" t="s">
        <v>88</v>
      </c>
      <c r="U48" s="10">
        <v>0.13</v>
      </c>
      <c r="V48" s="16" t="s">
        <v>96</v>
      </c>
      <c r="W48" s="11">
        <f>$G$11*U48</f>
        <v>0</v>
      </c>
      <c r="X48" s="17" t="s">
        <v>88</v>
      </c>
      <c r="Y48" s="14">
        <v>0.78</v>
      </c>
      <c r="Z48" s="16" t="s">
        <v>96</v>
      </c>
      <c r="AA48" s="11">
        <f>+$G$13*Y48</f>
        <v>0</v>
      </c>
      <c r="AB48" s="17" t="s">
        <v>88</v>
      </c>
      <c r="AC48" s="14">
        <v>1.6</v>
      </c>
      <c r="AD48" s="16" t="s">
        <v>96</v>
      </c>
      <c r="AE48" s="11">
        <f t="shared" ref="AE48:AE49" si="12">+$G$15*AC48</f>
        <v>0</v>
      </c>
      <c r="AF48" s="17" t="s">
        <v>88</v>
      </c>
      <c r="AG48" s="10">
        <v>1.2999999999999999E-3</v>
      </c>
      <c r="AH48" s="16" t="s">
        <v>96</v>
      </c>
      <c r="AI48" s="11">
        <f t="shared" ref="AI48:AI49" si="13">+$G$17*AG48</f>
        <v>0</v>
      </c>
      <c r="AJ48" s="17" t="s">
        <v>88</v>
      </c>
      <c r="AK48" s="10">
        <v>2.9999999999999997E-4</v>
      </c>
      <c r="AL48" s="16" t="s">
        <v>96</v>
      </c>
      <c r="AM48" s="11">
        <f>+$G$19*AK48</f>
        <v>0</v>
      </c>
      <c r="AN48" s="17" t="s">
        <v>88</v>
      </c>
      <c r="AO48" s="14">
        <v>5.7000000000000002E-3</v>
      </c>
      <c r="AP48" s="16" t="s">
        <v>96</v>
      </c>
      <c r="AQ48" s="11">
        <f t="shared" ref="AQ48:AQ49" si="14">+$G$21*AO48</f>
        <v>0</v>
      </c>
      <c r="AR48" s="17" t="s">
        <v>88</v>
      </c>
      <c r="AS48" s="10">
        <v>3.0000000000000001E-6</v>
      </c>
      <c r="AT48" s="16" t="s">
        <v>96</v>
      </c>
      <c r="AU48" s="11">
        <f t="shared" ref="AU48:AU49" si="15">+$G$23*AS48</f>
        <v>0</v>
      </c>
      <c r="AV48" s="17" t="s">
        <v>88</v>
      </c>
      <c r="AW48" s="10">
        <v>2.4000000000000001E-4</v>
      </c>
      <c r="AX48" s="16" t="s">
        <v>96</v>
      </c>
      <c r="AY48" s="11">
        <f t="shared" ref="AY48:AY49" si="16">+$G$25*AW48</f>
        <v>0</v>
      </c>
      <c r="AZ48" s="17" t="s">
        <v>88</v>
      </c>
      <c r="BA48" s="10">
        <v>3.6000000000000002E-4</v>
      </c>
      <c r="BB48" s="16" t="s">
        <v>96</v>
      </c>
      <c r="BC48" s="11">
        <f t="shared" ref="BC48:BC49" si="17">+$G$27*BA48</f>
        <v>0</v>
      </c>
      <c r="BD48" s="17" t="s">
        <v>88</v>
      </c>
      <c r="BE48" s="3"/>
      <c r="BF48" s="3"/>
      <c r="BG48" s="3"/>
      <c r="BH48" s="3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</row>
    <row r="49" spans="1:150" s="27" customFormat="1" ht="20.100000000000001" customHeight="1" x14ac:dyDescent="0.2">
      <c r="A49" s="26"/>
      <c r="B49" s="26"/>
      <c r="C49" s="26"/>
      <c r="D49" s="6" t="s">
        <v>8</v>
      </c>
      <c r="E49" s="9">
        <f>+S49/1000000</f>
        <v>0</v>
      </c>
      <c r="F49" s="274" t="s">
        <v>25</v>
      </c>
      <c r="G49" s="9">
        <f>+AA49/1000000</f>
        <v>0</v>
      </c>
      <c r="H49" s="9">
        <f>+AE49/1000000</f>
        <v>0</v>
      </c>
      <c r="I49" s="9">
        <f>+AI49/1000000</f>
        <v>0</v>
      </c>
      <c r="J49" s="9">
        <f>+AM49/1000000</f>
        <v>0</v>
      </c>
      <c r="K49" s="9">
        <f t="shared" si="0"/>
        <v>0</v>
      </c>
      <c r="L49" s="9">
        <f>+AU49/1000000</f>
        <v>0</v>
      </c>
      <c r="M49" s="9">
        <f>+AY49/1000000</f>
        <v>0</v>
      </c>
      <c r="N49" s="9">
        <f>+BC49/1000000</f>
        <v>0</v>
      </c>
      <c r="O49" s="2"/>
      <c r="P49" s="31" t="s">
        <v>8</v>
      </c>
      <c r="Q49" s="14">
        <v>0.06</v>
      </c>
      <c r="R49" s="16" t="s">
        <v>96</v>
      </c>
      <c r="S49" s="11">
        <f t="shared" ref="S49" si="18">+$G$9*Q49</f>
        <v>0</v>
      </c>
      <c r="T49" s="17" t="s">
        <v>88</v>
      </c>
      <c r="U49" s="14" t="s">
        <v>25</v>
      </c>
      <c r="V49" s="14" t="s">
        <v>25</v>
      </c>
      <c r="W49" s="13" t="s">
        <v>25</v>
      </c>
      <c r="X49" s="14" t="s">
        <v>25</v>
      </c>
      <c r="Y49" s="14">
        <v>0.06</v>
      </c>
      <c r="Z49" s="16" t="s">
        <v>96</v>
      </c>
      <c r="AA49" s="11">
        <f>+$G$13*Y49</f>
        <v>0</v>
      </c>
      <c r="AB49" s="17" t="s">
        <v>88</v>
      </c>
      <c r="AC49" s="10">
        <v>0.06</v>
      </c>
      <c r="AD49" s="16" t="s">
        <v>96</v>
      </c>
      <c r="AE49" s="11">
        <f t="shared" si="12"/>
        <v>0</v>
      </c>
      <c r="AF49" s="17" t="s">
        <v>88</v>
      </c>
      <c r="AG49" s="10">
        <v>0.06</v>
      </c>
      <c r="AH49" s="16" t="s">
        <v>96</v>
      </c>
      <c r="AI49" s="11">
        <f t="shared" si="13"/>
        <v>0</v>
      </c>
      <c r="AJ49" s="17" t="s">
        <v>88</v>
      </c>
      <c r="AK49" s="10">
        <v>7.2999999999999995E-2</v>
      </c>
      <c r="AL49" s="16" t="s">
        <v>96</v>
      </c>
      <c r="AM49" s="11">
        <f>+$G$19*AK49</f>
        <v>0</v>
      </c>
      <c r="AN49" s="17" t="s">
        <v>88</v>
      </c>
      <c r="AO49" s="10">
        <v>7.2999999999999995E-2</v>
      </c>
      <c r="AP49" s="16" t="s">
        <v>96</v>
      </c>
      <c r="AQ49" s="11">
        <f t="shared" si="14"/>
        <v>0</v>
      </c>
      <c r="AR49" s="17" t="s">
        <v>88</v>
      </c>
      <c r="AS49" s="10">
        <v>7.2999999999999995E-2</v>
      </c>
      <c r="AT49" s="16" t="s">
        <v>96</v>
      </c>
      <c r="AU49" s="11">
        <f t="shared" si="15"/>
        <v>0</v>
      </c>
      <c r="AV49" s="17" t="s">
        <v>88</v>
      </c>
      <c r="AW49" s="10">
        <v>7.2999999999999995E-2</v>
      </c>
      <c r="AX49" s="16" t="s">
        <v>96</v>
      </c>
      <c r="AY49" s="11">
        <f t="shared" si="16"/>
        <v>0</v>
      </c>
      <c r="AZ49" s="17" t="s">
        <v>88</v>
      </c>
      <c r="BA49" s="10">
        <v>7.2999999999999995E-2</v>
      </c>
      <c r="BB49" s="16" t="s">
        <v>96</v>
      </c>
      <c r="BC49" s="11">
        <f t="shared" si="17"/>
        <v>0</v>
      </c>
      <c r="BD49" s="17" t="s">
        <v>88</v>
      </c>
      <c r="BE49" s="3"/>
      <c r="BF49" s="3"/>
      <c r="BG49" s="3"/>
      <c r="BH49" s="3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</row>
    <row r="50" spans="1:150" s="4" customFormat="1" ht="20.100000000000001" customHeight="1" x14ac:dyDescent="0.2">
      <c r="A50" s="2"/>
      <c r="B50" s="2"/>
      <c r="C50" s="2"/>
      <c r="D50" s="6" t="s">
        <v>2</v>
      </c>
      <c r="E50" s="37" t="s">
        <v>25</v>
      </c>
      <c r="F50" s="37" t="s">
        <v>25</v>
      </c>
      <c r="G50" s="37" t="s">
        <v>25</v>
      </c>
      <c r="H50" s="37" t="s">
        <v>25</v>
      </c>
      <c r="I50" s="37" t="s">
        <v>25</v>
      </c>
      <c r="J50" s="37" t="s">
        <v>25</v>
      </c>
      <c r="K50" s="37" t="s">
        <v>25</v>
      </c>
      <c r="L50" s="37" t="s">
        <v>25</v>
      </c>
      <c r="M50" s="37" t="s">
        <v>25</v>
      </c>
      <c r="N50" s="37" t="s">
        <v>85</v>
      </c>
      <c r="O50" s="2"/>
      <c r="P50" s="31" t="s">
        <v>2</v>
      </c>
      <c r="Q50" s="14" t="s">
        <v>25</v>
      </c>
      <c r="R50" s="14" t="s">
        <v>25</v>
      </c>
      <c r="S50" s="13" t="s">
        <v>25</v>
      </c>
      <c r="T50" s="14" t="s">
        <v>25</v>
      </c>
      <c r="U50" s="10" t="s">
        <v>25</v>
      </c>
      <c r="V50" s="10" t="s">
        <v>25</v>
      </c>
      <c r="W50" s="13" t="s">
        <v>25</v>
      </c>
      <c r="X50" s="10" t="s">
        <v>25</v>
      </c>
      <c r="Y50" s="14" t="s">
        <v>25</v>
      </c>
      <c r="Z50" s="14" t="s">
        <v>25</v>
      </c>
      <c r="AA50" s="13" t="s">
        <v>25</v>
      </c>
      <c r="AB50" s="14" t="s">
        <v>25</v>
      </c>
      <c r="AC50" s="14" t="s">
        <v>25</v>
      </c>
      <c r="AD50" s="14" t="s">
        <v>25</v>
      </c>
      <c r="AE50" s="13" t="s">
        <v>25</v>
      </c>
      <c r="AF50" s="14" t="s">
        <v>25</v>
      </c>
      <c r="AG50" s="10" t="s">
        <v>25</v>
      </c>
      <c r="AH50" s="10" t="s">
        <v>25</v>
      </c>
      <c r="AI50" s="13" t="s">
        <v>25</v>
      </c>
      <c r="AJ50" s="10" t="s">
        <v>25</v>
      </c>
      <c r="AK50" s="14" t="s">
        <v>25</v>
      </c>
      <c r="AL50" s="14" t="s">
        <v>25</v>
      </c>
      <c r="AM50" s="13" t="s">
        <v>25</v>
      </c>
      <c r="AN50" s="14" t="s">
        <v>25</v>
      </c>
      <c r="AO50" s="14" t="s">
        <v>25</v>
      </c>
      <c r="AP50" s="14" t="s">
        <v>25</v>
      </c>
      <c r="AQ50" s="13" t="s">
        <v>25</v>
      </c>
      <c r="AR50" s="14" t="s">
        <v>25</v>
      </c>
      <c r="AS50" s="14" t="s">
        <v>25</v>
      </c>
      <c r="AT50" s="14" t="s">
        <v>25</v>
      </c>
      <c r="AU50" s="13" t="s">
        <v>25</v>
      </c>
      <c r="AV50" s="14" t="s">
        <v>25</v>
      </c>
      <c r="AW50" s="14" t="s">
        <v>25</v>
      </c>
      <c r="AX50" s="14" t="s">
        <v>25</v>
      </c>
      <c r="AY50" s="13" t="s">
        <v>25</v>
      </c>
      <c r="AZ50" s="14" t="s">
        <v>25</v>
      </c>
      <c r="BA50" s="14" t="s">
        <v>25</v>
      </c>
      <c r="BB50" s="14" t="s">
        <v>25</v>
      </c>
      <c r="BC50" s="13" t="s">
        <v>25</v>
      </c>
      <c r="BD50" s="14" t="s">
        <v>25</v>
      </c>
      <c r="BE50" s="3"/>
      <c r="BF50" s="3"/>
      <c r="BG50" s="3"/>
      <c r="BH50" s="3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s="4" customFormat="1" ht="20.100000000000001" customHeight="1" x14ac:dyDescent="0.2">
      <c r="A51" s="2"/>
      <c r="B51" s="2"/>
      <c r="C51" s="2"/>
      <c r="D51" s="8" t="s">
        <v>39</v>
      </c>
      <c r="E51" s="37" t="s">
        <v>25</v>
      </c>
      <c r="F51" s="37" t="s">
        <v>25</v>
      </c>
      <c r="G51" s="37" t="s">
        <v>25</v>
      </c>
      <c r="H51" s="37" t="s">
        <v>25</v>
      </c>
      <c r="I51" s="37" t="s">
        <v>25</v>
      </c>
      <c r="J51" s="37" t="s">
        <v>25</v>
      </c>
      <c r="K51" s="37" t="s">
        <v>25</v>
      </c>
      <c r="L51" s="37" t="s">
        <v>25</v>
      </c>
      <c r="M51" s="37" t="s">
        <v>25</v>
      </c>
      <c r="N51" s="37" t="s">
        <v>85</v>
      </c>
      <c r="O51" s="2"/>
      <c r="P51" s="23" t="s">
        <v>121</v>
      </c>
      <c r="Q51" s="16" t="s">
        <v>85</v>
      </c>
      <c r="R51" s="16" t="s">
        <v>85</v>
      </c>
      <c r="S51" s="15" t="s">
        <v>85</v>
      </c>
      <c r="T51" s="16" t="s">
        <v>85</v>
      </c>
      <c r="U51" s="16" t="s">
        <v>85</v>
      </c>
      <c r="V51" s="16" t="s">
        <v>85</v>
      </c>
      <c r="W51" s="15" t="s">
        <v>85</v>
      </c>
      <c r="X51" s="16" t="s">
        <v>85</v>
      </c>
      <c r="Y51" s="14" t="s">
        <v>25</v>
      </c>
      <c r="Z51" s="14" t="s">
        <v>25</v>
      </c>
      <c r="AA51" s="13" t="s">
        <v>25</v>
      </c>
      <c r="AB51" s="14" t="s">
        <v>25</v>
      </c>
      <c r="AC51" s="14" t="s">
        <v>25</v>
      </c>
      <c r="AD51" s="14" t="s">
        <v>25</v>
      </c>
      <c r="AE51" s="13" t="s">
        <v>25</v>
      </c>
      <c r="AF51" s="14" t="s">
        <v>25</v>
      </c>
      <c r="AG51" s="14" t="s">
        <v>25</v>
      </c>
      <c r="AH51" s="14" t="s">
        <v>25</v>
      </c>
      <c r="AI51" s="13" t="s">
        <v>25</v>
      </c>
      <c r="AJ51" s="14" t="s">
        <v>25</v>
      </c>
      <c r="AK51" s="14" t="s">
        <v>25</v>
      </c>
      <c r="AL51" s="14" t="s">
        <v>25</v>
      </c>
      <c r="AM51" s="13" t="s">
        <v>25</v>
      </c>
      <c r="AN51" s="14" t="s">
        <v>25</v>
      </c>
      <c r="AO51" s="14" t="s">
        <v>25</v>
      </c>
      <c r="AP51" s="14" t="s">
        <v>25</v>
      </c>
      <c r="AQ51" s="13" t="s">
        <v>25</v>
      </c>
      <c r="AR51" s="14" t="s">
        <v>25</v>
      </c>
      <c r="AS51" s="14" t="s">
        <v>25</v>
      </c>
      <c r="AT51" s="14" t="s">
        <v>25</v>
      </c>
      <c r="AU51" s="13" t="s">
        <v>25</v>
      </c>
      <c r="AV51" s="14" t="s">
        <v>25</v>
      </c>
      <c r="AW51" s="14" t="s">
        <v>25</v>
      </c>
      <c r="AX51" s="14" t="s">
        <v>25</v>
      </c>
      <c r="AY51" s="13" t="s">
        <v>25</v>
      </c>
      <c r="AZ51" s="14" t="s">
        <v>25</v>
      </c>
      <c r="BA51" s="14" t="s">
        <v>25</v>
      </c>
      <c r="BB51" s="14" t="s">
        <v>25</v>
      </c>
      <c r="BC51" s="13" t="s">
        <v>25</v>
      </c>
      <c r="BD51" s="14" t="s">
        <v>25</v>
      </c>
      <c r="BE51" s="3"/>
      <c r="BF51" s="3"/>
      <c r="BG51" s="3"/>
      <c r="BH51" s="3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</row>
    <row r="52" spans="1:150" s="4" customFormat="1" ht="20.100000000000001" customHeight="1" x14ac:dyDescent="0.2">
      <c r="A52" s="2"/>
      <c r="B52" s="2"/>
      <c r="C52" s="2"/>
      <c r="D52" s="6" t="s">
        <v>0</v>
      </c>
      <c r="E52" s="37" t="s">
        <v>25</v>
      </c>
      <c r="F52" s="37" t="s">
        <v>25</v>
      </c>
      <c r="G52" s="37" t="s">
        <v>25</v>
      </c>
      <c r="H52" s="37" t="s">
        <v>25</v>
      </c>
      <c r="I52" s="37" t="s">
        <v>25</v>
      </c>
      <c r="J52" s="37" t="s">
        <v>25</v>
      </c>
      <c r="K52" s="37" t="s">
        <v>25</v>
      </c>
      <c r="L52" s="37" t="s">
        <v>25</v>
      </c>
      <c r="M52" s="37" t="s">
        <v>25</v>
      </c>
      <c r="N52" s="37" t="s">
        <v>85</v>
      </c>
      <c r="O52" s="2"/>
      <c r="P52" s="31" t="s">
        <v>0</v>
      </c>
      <c r="Q52" s="14" t="s">
        <v>25</v>
      </c>
      <c r="R52" s="14" t="s">
        <v>25</v>
      </c>
      <c r="S52" s="13" t="s">
        <v>25</v>
      </c>
      <c r="T52" s="14" t="s">
        <v>25</v>
      </c>
      <c r="U52" s="10" t="s">
        <v>25</v>
      </c>
      <c r="V52" s="10" t="s">
        <v>25</v>
      </c>
      <c r="W52" s="13" t="s">
        <v>25</v>
      </c>
      <c r="X52" s="10" t="s">
        <v>25</v>
      </c>
      <c r="Y52" s="14" t="s">
        <v>25</v>
      </c>
      <c r="Z52" s="14" t="s">
        <v>25</v>
      </c>
      <c r="AA52" s="13" t="s">
        <v>25</v>
      </c>
      <c r="AB52" s="14" t="s">
        <v>25</v>
      </c>
      <c r="AC52" s="14" t="s">
        <v>25</v>
      </c>
      <c r="AD52" s="14" t="s">
        <v>25</v>
      </c>
      <c r="AE52" s="13" t="s">
        <v>25</v>
      </c>
      <c r="AF52" s="14" t="s">
        <v>25</v>
      </c>
      <c r="AG52" s="10" t="s">
        <v>25</v>
      </c>
      <c r="AH52" s="10" t="s">
        <v>25</v>
      </c>
      <c r="AI52" s="13" t="s">
        <v>25</v>
      </c>
      <c r="AJ52" s="10" t="s">
        <v>25</v>
      </c>
      <c r="AK52" s="10" t="s">
        <v>25</v>
      </c>
      <c r="AL52" s="10" t="s">
        <v>25</v>
      </c>
      <c r="AM52" s="13" t="s">
        <v>25</v>
      </c>
      <c r="AN52" s="10" t="s">
        <v>25</v>
      </c>
      <c r="AO52" s="14" t="s">
        <v>25</v>
      </c>
      <c r="AP52" s="14" t="s">
        <v>25</v>
      </c>
      <c r="AQ52" s="13" t="s">
        <v>25</v>
      </c>
      <c r="AR52" s="14" t="s">
        <v>25</v>
      </c>
      <c r="AS52" s="14" t="s">
        <v>25</v>
      </c>
      <c r="AT52" s="14" t="s">
        <v>25</v>
      </c>
      <c r="AU52" s="13" t="s">
        <v>25</v>
      </c>
      <c r="AV52" s="14" t="s">
        <v>25</v>
      </c>
      <c r="AW52" s="14" t="s">
        <v>25</v>
      </c>
      <c r="AX52" s="14" t="s">
        <v>25</v>
      </c>
      <c r="AY52" s="13" t="s">
        <v>25</v>
      </c>
      <c r="AZ52" s="14" t="s">
        <v>25</v>
      </c>
      <c r="BA52" s="14" t="s">
        <v>25</v>
      </c>
      <c r="BB52" s="14" t="s">
        <v>25</v>
      </c>
      <c r="BC52" s="13" t="s">
        <v>25</v>
      </c>
      <c r="BD52" s="14" t="s">
        <v>25</v>
      </c>
      <c r="BE52" s="3"/>
      <c r="BF52" s="3"/>
      <c r="BG52" s="3"/>
      <c r="BH52" s="3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</row>
    <row r="53" spans="1:150" s="4" customFormat="1" ht="20.100000000000001" customHeight="1" x14ac:dyDescent="0.2">
      <c r="A53" s="2"/>
      <c r="B53" s="2"/>
      <c r="C53" s="2"/>
      <c r="D53" s="8" t="s">
        <v>40</v>
      </c>
      <c r="E53" s="37" t="s">
        <v>25</v>
      </c>
      <c r="F53" s="37" t="s">
        <v>25</v>
      </c>
      <c r="G53" s="37" t="s">
        <v>25</v>
      </c>
      <c r="H53" s="37" t="s">
        <v>25</v>
      </c>
      <c r="I53" s="37" t="s">
        <v>25</v>
      </c>
      <c r="J53" s="37" t="s">
        <v>25</v>
      </c>
      <c r="K53" s="37" t="s">
        <v>25</v>
      </c>
      <c r="L53" s="37" t="s">
        <v>25</v>
      </c>
      <c r="M53" s="37" t="s">
        <v>25</v>
      </c>
      <c r="N53" s="37" t="s">
        <v>85</v>
      </c>
      <c r="O53" s="2"/>
      <c r="P53" s="23" t="s">
        <v>122</v>
      </c>
      <c r="Q53" s="14" t="s">
        <v>25</v>
      </c>
      <c r="R53" s="14" t="s">
        <v>25</v>
      </c>
      <c r="S53" s="13" t="s">
        <v>25</v>
      </c>
      <c r="T53" s="14" t="s">
        <v>25</v>
      </c>
      <c r="U53" s="10" t="s">
        <v>25</v>
      </c>
      <c r="V53" s="10" t="s">
        <v>25</v>
      </c>
      <c r="W53" s="13" t="s">
        <v>25</v>
      </c>
      <c r="X53" s="10" t="s">
        <v>25</v>
      </c>
      <c r="Y53" s="14" t="s">
        <v>25</v>
      </c>
      <c r="Z53" s="14" t="s">
        <v>25</v>
      </c>
      <c r="AA53" s="13" t="s">
        <v>25</v>
      </c>
      <c r="AB53" s="14" t="s">
        <v>25</v>
      </c>
      <c r="AC53" s="14" t="s">
        <v>25</v>
      </c>
      <c r="AD53" s="14" t="s">
        <v>25</v>
      </c>
      <c r="AE53" s="13" t="s">
        <v>25</v>
      </c>
      <c r="AF53" s="14" t="s">
        <v>25</v>
      </c>
      <c r="AG53" s="14" t="s">
        <v>25</v>
      </c>
      <c r="AH53" s="14" t="s">
        <v>25</v>
      </c>
      <c r="AI53" s="13" t="s">
        <v>25</v>
      </c>
      <c r="AJ53" s="14" t="s">
        <v>25</v>
      </c>
      <c r="AK53" s="14" t="s">
        <v>25</v>
      </c>
      <c r="AL53" s="14" t="s">
        <v>25</v>
      </c>
      <c r="AM53" s="13" t="s">
        <v>25</v>
      </c>
      <c r="AN53" s="14" t="s">
        <v>25</v>
      </c>
      <c r="AO53" s="14" t="s">
        <v>25</v>
      </c>
      <c r="AP53" s="14" t="s">
        <v>25</v>
      </c>
      <c r="AQ53" s="13" t="s">
        <v>25</v>
      </c>
      <c r="AR53" s="14" t="s">
        <v>25</v>
      </c>
      <c r="AS53" s="14" t="s">
        <v>25</v>
      </c>
      <c r="AT53" s="14" t="s">
        <v>25</v>
      </c>
      <c r="AU53" s="13" t="s">
        <v>25</v>
      </c>
      <c r="AV53" s="14" t="s">
        <v>25</v>
      </c>
      <c r="AW53" s="14" t="s">
        <v>25</v>
      </c>
      <c r="AX53" s="14" t="s">
        <v>25</v>
      </c>
      <c r="AY53" s="13" t="s">
        <v>25</v>
      </c>
      <c r="AZ53" s="14" t="s">
        <v>25</v>
      </c>
      <c r="BA53" s="14" t="s">
        <v>25</v>
      </c>
      <c r="BB53" s="14" t="s">
        <v>25</v>
      </c>
      <c r="BC53" s="13" t="s">
        <v>25</v>
      </c>
      <c r="BD53" s="14" t="s">
        <v>25</v>
      </c>
      <c r="BE53" s="3"/>
      <c r="BF53" s="3"/>
      <c r="BG53" s="3"/>
      <c r="BH53" s="3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</row>
    <row r="54" spans="1:150" s="4" customFormat="1" ht="20.100000000000001" customHeight="1" x14ac:dyDescent="0.2">
      <c r="A54" s="2"/>
      <c r="B54" s="2"/>
      <c r="C54" s="2"/>
      <c r="D54" s="8" t="s">
        <v>41</v>
      </c>
      <c r="E54" s="37" t="s">
        <v>25</v>
      </c>
      <c r="F54" s="37" t="s">
        <v>25</v>
      </c>
      <c r="G54" s="37" t="s">
        <v>25</v>
      </c>
      <c r="H54" s="37" t="s">
        <v>25</v>
      </c>
      <c r="I54" s="37" t="s">
        <v>25</v>
      </c>
      <c r="J54" s="37" t="s">
        <v>25</v>
      </c>
      <c r="K54" s="37" t="s">
        <v>25</v>
      </c>
      <c r="L54" s="37" t="s">
        <v>25</v>
      </c>
      <c r="M54" s="37" t="s">
        <v>25</v>
      </c>
      <c r="N54" s="37" t="s">
        <v>85</v>
      </c>
      <c r="O54" s="2"/>
      <c r="P54" s="23" t="s">
        <v>123</v>
      </c>
      <c r="Q54" s="14" t="s">
        <v>25</v>
      </c>
      <c r="R54" s="14" t="s">
        <v>25</v>
      </c>
      <c r="S54" s="13" t="s">
        <v>25</v>
      </c>
      <c r="T54" s="14" t="s">
        <v>25</v>
      </c>
      <c r="U54" s="10" t="s">
        <v>25</v>
      </c>
      <c r="V54" s="10" t="s">
        <v>25</v>
      </c>
      <c r="W54" s="13" t="s">
        <v>25</v>
      </c>
      <c r="X54" s="10" t="s">
        <v>25</v>
      </c>
      <c r="Y54" s="14" t="s">
        <v>25</v>
      </c>
      <c r="Z54" s="14" t="s">
        <v>25</v>
      </c>
      <c r="AA54" s="13" t="s">
        <v>25</v>
      </c>
      <c r="AB54" s="14" t="s">
        <v>25</v>
      </c>
      <c r="AC54" s="14" t="s">
        <v>25</v>
      </c>
      <c r="AD54" s="14" t="s">
        <v>25</v>
      </c>
      <c r="AE54" s="13" t="s">
        <v>25</v>
      </c>
      <c r="AF54" s="14" t="s">
        <v>25</v>
      </c>
      <c r="AG54" s="14" t="s">
        <v>25</v>
      </c>
      <c r="AH54" s="14" t="s">
        <v>25</v>
      </c>
      <c r="AI54" s="13" t="s">
        <v>25</v>
      </c>
      <c r="AJ54" s="14" t="s">
        <v>25</v>
      </c>
      <c r="AK54" s="14" t="s">
        <v>25</v>
      </c>
      <c r="AL54" s="14" t="s">
        <v>25</v>
      </c>
      <c r="AM54" s="13" t="s">
        <v>25</v>
      </c>
      <c r="AN54" s="14" t="s">
        <v>25</v>
      </c>
      <c r="AO54" s="14" t="s">
        <v>25</v>
      </c>
      <c r="AP54" s="14" t="s">
        <v>25</v>
      </c>
      <c r="AQ54" s="13" t="s">
        <v>25</v>
      </c>
      <c r="AR54" s="14" t="s">
        <v>25</v>
      </c>
      <c r="AS54" s="14" t="s">
        <v>25</v>
      </c>
      <c r="AT54" s="14" t="s">
        <v>25</v>
      </c>
      <c r="AU54" s="13" t="s">
        <v>25</v>
      </c>
      <c r="AV54" s="14" t="s">
        <v>25</v>
      </c>
      <c r="AW54" s="14" t="s">
        <v>25</v>
      </c>
      <c r="AX54" s="14" t="s">
        <v>25</v>
      </c>
      <c r="AY54" s="13" t="s">
        <v>25</v>
      </c>
      <c r="AZ54" s="14" t="s">
        <v>25</v>
      </c>
      <c r="BA54" s="14" t="s">
        <v>25</v>
      </c>
      <c r="BB54" s="14" t="s">
        <v>25</v>
      </c>
      <c r="BC54" s="13" t="s">
        <v>25</v>
      </c>
      <c r="BD54" s="14" t="s">
        <v>25</v>
      </c>
      <c r="BE54" s="3"/>
      <c r="BF54" s="3"/>
      <c r="BG54" s="3"/>
      <c r="BH54" s="3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</row>
    <row r="55" spans="1:150" s="4" customFormat="1" ht="20.100000000000001" customHeight="1" x14ac:dyDescent="0.2">
      <c r="A55" s="2"/>
      <c r="B55" s="2"/>
      <c r="C55" s="2"/>
      <c r="D55" s="6" t="s">
        <v>23</v>
      </c>
      <c r="E55" s="9">
        <f>+S55/1000000</f>
        <v>0</v>
      </c>
      <c r="F55" s="9">
        <f>+W55/1000000</f>
        <v>0</v>
      </c>
      <c r="G55" s="9">
        <f>+AA55/1000000</f>
        <v>0</v>
      </c>
      <c r="H55" s="9">
        <f>+AE55/1000000</f>
        <v>0</v>
      </c>
      <c r="I55" s="9">
        <f>+AI55/1000000</f>
        <v>0</v>
      </c>
      <c r="J55" s="37" t="s">
        <v>25</v>
      </c>
      <c r="K55" s="37" t="s">
        <v>25</v>
      </c>
      <c r="L55" s="37" t="s">
        <v>25</v>
      </c>
      <c r="M55" s="37" t="s">
        <v>25</v>
      </c>
      <c r="N55" s="37" t="s">
        <v>85</v>
      </c>
      <c r="O55" s="2"/>
      <c r="P55" s="31" t="s">
        <v>23</v>
      </c>
      <c r="Q55" s="14">
        <v>138</v>
      </c>
      <c r="R55" s="16" t="s">
        <v>96</v>
      </c>
      <c r="S55" s="11">
        <f t="shared" ref="S55" si="19">+$G$9*Q55</f>
        <v>0</v>
      </c>
      <c r="T55" s="17" t="s">
        <v>88</v>
      </c>
      <c r="U55" s="14">
        <v>138</v>
      </c>
      <c r="V55" s="16" t="s">
        <v>96</v>
      </c>
      <c r="W55" s="11">
        <f>$G$11*U55</f>
        <v>0</v>
      </c>
      <c r="X55" s="17" t="s">
        <v>88</v>
      </c>
      <c r="Y55" s="14">
        <v>138</v>
      </c>
      <c r="Z55" s="16" t="s">
        <v>96</v>
      </c>
      <c r="AA55" s="11">
        <f>+$G$13*Y55</f>
        <v>0</v>
      </c>
      <c r="AB55" s="17" t="s">
        <v>88</v>
      </c>
      <c r="AC55" s="14">
        <v>138</v>
      </c>
      <c r="AD55" s="16" t="s">
        <v>96</v>
      </c>
      <c r="AE55" s="11">
        <f>+$G$15*AC55</f>
        <v>0</v>
      </c>
      <c r="AF55" s="17" t="s">
        <v>88</v>
      </c>
      <c r="AG55" s="14">
        <v>138</v>
      </c>
      <c r="AH55" s="16" t="s">
        <v>96</v>
      </c>
      <c r="AI55" s="11">
        <f>+$G$17*AG55</f>
        <v>0</v>
      </c>
      <c r="AJ55" s="17" t="s">
        <v>88</v>
      </c>
      <c r="AK55" s="14" t="s">
        <v>25</v>
      </c>
      <c r="AL55" s="14" t="s">
        <v>25</v>
      </c>
      <c r="AM55" s="13" t="s">
        <v>25</v>
      </c>
      <c r="AN55" s="14" t="s">
        <v>25</v>
      </c>
      <c r="AO55" s="14" t="s">
        <v>25</v>
      </c>
      <c r="AP55" s="14" t="s">
        <v>25</v>
      </c>
      <c r="AQ55" s="13" t="s">
        <v>25</v>
      </c>
      <c r="AR55" s="14" t="s">
        <v>25</v>
      </c>
      <c r="AS55" s="14" t="s">
        <v>25</v>
      </c>
      <c r="AT55" s="14" t="s">
        <v>25</v>
      </c>
      <c r="AU55" s="13" t="s">
        <v>25</v>
      </c>
      <c r="AV55" s="14" t="s">
        <v>25</v>
      </c>
      <c r="AW55" s="14" t="s">
        <v>25</v>
      </c>
      <c r="AX55" s="14" t="s">
        <v>25</v>
      </c>
      <c r="AY55" s="13" t="s">
        <v>25</v>
      </c>
      <c r="AZ55" s="14" t="s">
        <v>25</v>
      </c>
      <c r="BA55" s="14" t="s">
        <v>25</v>
      </c>
      <c r="BB55" s="14" t="s">
        <v>25</v>
      </c>
      <c r="BC55" s="13" t="s">
        <v>25</v>
      </c>
      <c r="BD55" s="14" t="s">
        <v>25</v>
      </c>
      <c r="BE55" s="3"/>
      <c r="BF55" s="3"/>
      <c r="BG55" s="3"/>
      <c r="BH55" s="3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</row>
    <row r="56" spans="1:150" s="27" customFormat="1" ht="20.100000000000001" customHeight="1" x14ac:dyDescent="0.2">
      <c r="A56" s="26"/>
      <c r="B56" s="26"/>
      <c r="C56" s="26"/>
      <c r="D56" s="6" t="s">
        <v>5</v>
      </c>
      <c r="E56" s="9">
        <f>+S56/1000000</f>
        <v>0</v>
      </c>
      <c r="F56" s="9">
        <f>+W56/1000000</f>
        <v>0</v>
      </c>
      <c r="G56" s="9">
        <f>+AA56/1000000</f>
        <v>0</v>
      </c>
      <c r="H56" s="9">
        <f>+AE56/1000000</f>
        <v>0</v>
      </c>
      <c r="I56" s="9">
        <f>+AI56/1000000</f>
        <v>0</v>
      </c>
      <c r="J56" s="9">
        <f>+AM56/1000000</f>
        <v>0</v>
      </c>
      <c r="K56" s="9">
        <f t="shared" si="0"/>
        <v>0</v>
      </c>
      <c r="L56" s="9">
        <f>+AU56/1000000</f>
        <v>0</v>
      </c>
      <c r="M56" s="9">
        <f>+AY56/1000000</f>
        <v>0</v>
      </c>
      <c r="N56" s="9">
        <f>+BC56/1000000</f>
        <v>0</v>
      </c>
      <c r="O56" s="2"/>
      <c r="P56" s="31" t="s">
        <v>5</v>
      </c>
      <c r="Q56" s="14">
        <v>4.9000000000000002E-2</v>
      </c>
      <c r="R56" s="16" t="s">
        <v>96</v>
      </c>
      <c r="S56" s="11">
        <f t="shared" ref="S56:S57" si="20">+$G$9*Q56</f>
        <v>0</v>
      </c>
      <c r="T56" s="17" t="s">
        <v>88</v>
      </c>
      <c r="U56" s="10">
        <v>1.7999999999999999E-2</v>
      </c>
      <c r="V56" s="16" t="s">
        <v>96</v>
      </c>
      <c r="W56" s="11">
        <f>$G$11*U56</f>
        <v>0</v>
      </c>
      <c r="X56" s="17" t="s">
        <v>88</v>
      </c>
      <c r="Y56" s="14">
        <v>6.0000000000000001E-3</v>
      </c>
      <c r="Z56" s="16" t="s">
        <v>96</v>
      </c>
      <c r="AA56" s="11">
        <f>+$G$13*Y56</f>
        <v>0</v>
      </c>
      <c r="AB56" s="17" t="s">
        <v>88</v>
      </c>
      <c r="AC56" s="33">
        <v>0</v>
      </c>
      <c r="AD56" s="16" t="s">
        <v>96</v>
      </c>
      <c r="AE56" s="11">
        <f t="shared" ref="AE56:AE59" si="21">+$G$15*AC56</f>
        <v>0</v>
      </c>
      <c r="AF56" s="17" t="s">
        <v>88</v>
      </c>
      <c r="AG56" s="33">
        <v>8.9999999999999993E-3</v>
      </c>
      <c r="AH56" s="16" t="s">
        <v>96</v>
      </c>
      <c r="AI56" s="11">
        <f t="shared" ref="AI56:AI59" si="22">+$G$17*AG56</f>
        <v>0</v>
      </c>
      <c r="AJ56" s="17" t="s">
        <v>88</v>
      </c>
      <c r="AK56" s="33">
        <v>1E-4</v>
      </c>
      <c r="AL56" s="16" t="s">
        <v>96</v>
      </c>
      <c r="AM56" s="11">
        <f>+$G$19*AK56</f>
        <v>0</v>
      </c>
      <c r="AN56" s="17" t="s">
        <v>88</v>
      </c>
      <c r="AO56" s="14">
        <v>1.9000000000000001E-4</v>
      </c>
      <c r="AP56" s="16" t="s">
        <v>96</v>
      </c>
      <c r="AQ56" s="11">
        <f>+$G$21*AO56</f>
        <v>0</v>
      </c>
      <c r="AR56" s="17" t="s">
        <v>88</v>
      </c>
      <c r="AS56" s="14">
        <v>5.5999999999999999E-5</v>
      </c>
      <c r="AT56" s="16" t="s">
        <v>96</v>
      </c>
      <c r="AU56" s="11">
        <f>+$G$23*AS56</f>
        <v>0</v>
      </c>
      <c r="AV56" s="17" t="s">
        <v>88</v>
      </c>
      <c r="AW56" s="14">
        <v>1.9000000000000001E-4</v>
      </c>
      <c r="AX56" s="16" t="s">
        <v>96</v>
      </c>
      <c r="AY56" s="11">
        <f>+$G$25*AW56</f>
        <v>0</v>
      </c>
      <c r="AZ56" s="17" t="s">
        <v>88</v>
      </c>
      <c r="BA56" s="14">
        <v>1.8000000000000001E-4</v>
      </c>
      <c r="BB56" s="16" t="s">
        <v>96</v>
      </c>
      <c r="BC56" s="11">
        <f>+$G$27*BA56</f>
        <v>0</v>
      </c>
      <c r="BD56" s="17" t="s">
        <v>88</v>
      </c>
      <c r="BE56" s="3"/>
      <c r="BF56" s="3"/>
      <c r="BG56" s="3"/>
      <c r="BH56" s="3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</row>
    <row r="57" spans="1:150" s="4" customFormat="1" ht="20.100000000000001" customHeight="1" x14ac:dyDescent="0.2">
      <c r="A57" s="2"/>
      <c r="B57" s="2"/>
      <c r="C57" s="2"/>
      <c r="D57" s="6" t="s">
        <v>11</v>
      </c>
      <c r="E57" s="9">
        <f>+S57/1000000000</f>
        <v>0</v>
      </c>
      <c r="F57" s="9">
        <f>+W57/1000000000</f>
        <v>0</v>
      </c>
      <c r="G57" s="9">
        <f>+AA57/1000000000</f>
        <v>0</v>
      </c>
      <c r="H57" s="9">
        <f>+AE57/1000000000</f>
        <v>0</v>
      </c>
      <c r="I57" s="9">
        <f>+AI57/1000000000</f>
        <v>0</v>
      </c>
      <c r="J57" s="37" t="s">
        <v>25</v>
      </c>
      <c r="K57" s="37" t="s">
        <v>25</v>
      </c>
      <c r="L57" s="37" t="s">
        <v>25</v>
      </c>
      <c r="M57" s="37" t="s">
        <v>25</v>
      </c>
      <c r="N57" s="37" t="s">
        <v>85</v>
      </c>
      <c r="O57" s="2"/>
      <c r="P57" s="31" t="s">
        <v>11</v>
      </c>
      <c r="Q57" s="14">
        <v>0.03</v>
      </c>
      <c r="R57" s="32" t="s">
        <v>124</v>
      </c>
      <c r="S57" s="11">
        <f t="shared" si="20"/>
        <v>0</v>
      </c>
      <c r="T57" s="32" t="s">
        <v>89</v>
      </c>
      <c r="U57" s="10">
        <v>0.03</v>
      </c>
      <c r="V57" s="16" t="s">
        <v>124</v>
      </c>
      <c r="W57" s="11">
        <f>$G$11*U57</f>
        <v>0</v>
      </c>
      <c r="X57" s="16" t="s">
        <v>89</v>
      </c>
      <c r="Y57" s="10">
        <v>0.03</v>
      </c>
      <c r="Z57" s="16" t="s">
        <v>124</v>
      </c>
      <c r="AA57" s="11">
        <f>$G$11*Y57</f>
        <v>0</v>
      </c>
      <c r="AB57" s="16" t="s">
        <v>89</v>
      </c>
      <c r="AC57" s="10">
        <v>0.03</v>
      </c>
      <c r="AD57" s="16" t="s">
        <v>124</v>
      </c>
      <c r="AE57" s="11">
        <f t="shared" si="21"/>
        <v>0</v>
      </c>
      <c r="AF57" s="16" t="s">
        <v>89</v>
      </c>
      <c r="AG57" s="10">
        <v>0.03</v>
      </c>
      <c r="AH57" s="16" t="s">
        <v>124</v>
      </c>
      <c r="AI57" s="11">
        <f t="shared" si="22"/>
        <v>0</v>
      </c>
      <c r="AJ57" s="16" t="s">
        <v>89</v>
      </c>
      <c r="AK57" s="10" t="s">
        <v>25</v>
      </c>
      <c r="AL57" s="10" t="s">
        <v>25</v>
      </c>
      <c r="AM57" s="13" t="s">
        <v>25</v>
      </c>
      <c r="AN57" s="10" t="s">
        <v>25</v>
      </c>
      <c r="AO57" s="10" t="s">
        <v>25</v>
      </c>
      <c r="AP57" s="10" t="s">
        <v>25</v>
      </c>
      <c r="AQ57" s="13" t="s">
        <v>25</v>
      </c>
      <c r="AR57" s="10" t="s">
        <v>25</v>
      </c>
      <c r="AS57" s="10" t="s">
        <v>25</v>
      </c>
      <c r="AT57" s="10" t="s">
        <v>25</v>
      </c>
      <c r="AU57" s="13" t="s">
        <v>25</v>
      </c>
      <c r="AV57" s="10" t="s">
        <v>25</v>
      </c>
      <c r="AW57" s="10" t="s">
        <v>25</v>
      </c>
      <c r="AX57" s="10" t="s">
        <v>25</v>
      </c>
      <c r="AY57" s="13" t="s">
        <v>25</v>
      </c>
      <c r="AZ57" s="10" t="s">
        <v>25</v>
      </c>
      <c r="BA57" s="10" t="s">
        <v>25</v>
      </c>
      <c r="BB57" s="10" t="s">
        <v>25</v>
      </c>
      <c r="BC57" s="13" t="s">
        <v>25</v>
      </c>
      <c r="BD57" s="10" t="s">
        <v>25</v>
      </c>
      <c r="BE57" s="3"/>
      <c r="BF57" s="3"/>
      <c r="BG57" s="3"/>
      <c r="BH57" s="3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</row>
    <row r="58" spans="1:150" s="4" customFormat="1" ht="20.100000000000001" customHeight="1" x14ac:dyDescent="0.2">
      <c r="A58" s="2"/>
      <c r="B58" s="2"/>
      <c r="C58" s="2"/>
      <c r="D58" s="6" t="s">
        <v>10</v>
      </c>
      <c r="E58" s="9">
        <f>+S58/1000000000000</f>
        <v>0</v>
      </c>
      <c r="F58" s="9">
        <f>+W58/1000000000000</f>
        <v>0</v>
      </c>
      <c r="G58" s="9">
        <f>+AA58/1000000000000</f>
        <v>0</v>
      </c>
      <c r="H58" s="9">
        <f>+AE58/1000000000000</f>
        <v>0</v>
      </c>
      <c r="I58" s="9">
        <f>+AI58/1000000000000</f>
        <v>0</v>
      </c>
      <c r="J58" s="9">
        <f>+AM58/1000000000000</f>
        <v>0</v>
      </c>
      <c r="K58" s="9">
        <f>+AQ58/1000000000000</f>
        <v>0</v>
      </c>
      <c r="L58" s="9">
        <f>+AU58/1000000000000</f>
        <v>0</v>
      </c>
      <c r="M58" s="9">
        <f>+AY58/1000000000000</f>
        <v>0</v>
      </c>
      <c r="N58" s="9">
        <f>+BC58/1000000000000</f>
        <v>0</v>
      </c>
      <c r="O58" s="2"/>
      <c r="P58" s="31" t="s">
        <v>10</v>
      </c>
      <c r="Q58" s="10">
        <v>8</v>
      </c>
      <c r="R58" s="16" t="s">
        <v>113</v>
      </c>
      <c r="S58" s="11">
        <f>+$G$9*Q58</f>
        <v>0</v>
      </c>
      <c r="T58" s="12" t="s">
        <v>114</v>
      </c>
      <c r="U58" s="14">
        <v>8</v>
      </c>
      <c r="V58" s="10" t="s">
        <v>113</v>
      </c>
      <c r="W58" s="11">
        <f t="shared" ref="W58" si="23">$G$11*U58</f>
        <v>0</v>
      </c>
      <c r="X58" s="12" t="s">
        <v>114</v>
      </c>
      <c r="Y58" s="33">
        <v>8</v>
      </c>
      <c r="Z58" s="10" t="s">
        <v>113</v>
      </c>
      <c r="AA58" s="11">
        <f t="shared" ref="AA58" si="24">$G$11*Y58</f>
        <v>0</v>
      </c>
      <c r="AB58" s="12" t="s">
        <v>114</v>
      </c>
      <c r="AC58" s="33">
        <v>8</v>
      </c>
      <c r="AD58" s="10" t="s">
        <v>113</v>
      </c>
      <c r="AE58" s="11">
        <f t="shared" si="21"/>
        <v>0</v>
      </c>
      <c r="AF58" s="12" t="s">
        <v>114</v>
      </c>
      <c r="AG58" s="33">
        <v>8</v>
      </c>
      <c r="AH58" s="10" t="s">
        <v>113</v>
      </c>
      <c r="AI58" s="11">
        <f t="shared" si="22"/>
        <v>0</v>
      </c>
      <c r="AJ58" s="12" t="s">
        <v>114</v>
      </c>
      <c r="AK58" s="33">
        <v>2E-3</v>
      </c>
      <c r="AL58" s="10" t="s">
        <v>113</v>
      </c>
      <c r="AM58" s="11">
        <f>$G$19*AK58</f>
        <v>0</v>
      </c>
      <c r="AN58" s="12" t="s">
        <v>114</v>
      </c>
      <c r="AO58" s="33">
        <v>2E-3</v>
      </c>
      <c r="AP58" s="10" t="s">
        <v>113</v>
      </c>
      <c r="AQ58" s="11">
        <f>$G$21*AO58</f>
        <v>0</v>
      </c>
      <c r="AR58" s="12" t="s">
        <v>114</v>
      </c>
      <c r="AS58" s="33">
        <v>2E-3</v>
      </c>
      <c r="AT58" s="10" t="s">
        <v>113</v>
      </c>
      <c r="AU58" s="11">
        <f>$G$23*AS58</f>
        <v>0</v>
      </c>
      <c r="AV58" s="12" t="s">
        <v>114</v>
      </c>
      <c r="AW58" s="33">
        <v>2E-3</v>
      </c>
      <c r="AX58" s="10" t="s">
        <v>113</v>
      </c>
      <c r="AY58" s="11">
        <f>$G$25*AW58</f>
        <v>0</v>
      </c>
      <c r="AZ58" s="12" t="s">
        <v>114</v>
      </c>
      <c r="BA58" s="33">
        <v>2E-3</v>
      </c>
      <c r="BB58" s="10" t="s">
        <v>113</v>
      </c>
      <c r="BC58" s="11">
        <f>$G$27*BA58</f>
        <v>0</v>
      </c>
      <c r="BD58" s="12" t="s">
        <v>114</v>
      </c>
      <c r="BE58" s="3"/>
      <c r="BF58" s="3"/>
      <c r="BG58" s="3"/>
      <c r="BH58" s="3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</row>
    <row r="59" spans="1:150" s="27" customFormat="1" ht="20.100000000000001" customHeight="1" x14ac:dyDescent="0.2">
      <c r="A59" s="26"/>
      <c r="B59" s="26"/>
      <c r="C59" s="26"/>
      <c r="D59" s="6" t="s">
        <v>9</v>
      </c>
      <c r="E59" s="9">
        <f>+S59/1000000000</f>
        <v>0</v>
      </c>
      <c r="F59" s="9">
        <f>+W59/1000000000</f>
        <v>0</v>
      </c>
      <c r="G59" s="9">
        <f>+AA59/1000000000</f>
        <v>0</v>
      </c>
      <c r="H59" s="9">
        <f>+AE59/1000000000</f>
        <v>0</v>
      </c>
      <c r="I59" s="9">
        <f>+AI59/1000000000</f>
        <v>0</v>
      </c>
      <c r="J59" s="9">
        <f>+AM59/1000000000</f>
        <v>0</v>
      </c>
      <c r="K59" s="9">
        <f>+AQ59/1000000000</f>
        <v>0</v>
      </c>
      <c r="L59" s="9">
        <f>+AU59/1000000000</f>
        <v>0</v>
      </c>
      <c r="M59" s="9">
        <f>+AY59/1000000000</f>
        <v>0</v>
      </c>
      <c r="N59" s="9">
        <f>+BC59/1000000000</f>
        <v>0</v>
      </c>
      <c r="O59" s="2"/>
      <c r="P59" s="31" t="s">
        <v>9</v>
      </c>
      <c r="Q59" s="10">
        <v>0.09</v>
      </c>
      <c r="R59" s="16" t="s">
        <v>124</v>
      </c>
      <c r="S59" s="11">
        <f t="shared" ref="S59" si="25">+$G$9*Q59</f>
        <v>0</v>
      </c>
      <c r="T59" s="17" t="s">
        <v>89</v>
      </c>
      <c r="U59" s="10">
        <v>0.09</v>
      </c>
      <c r="V59" s="16" t="s">
        <v>124</v>
      </c>
      <c r="W59" s="11">
        <f>$G$11*U59</f>
        <v>0</v>
      </c>
      <c r="X59" s="16" t="s">
        <v>89</v>
      </c>
      <c r="Y59" s="14">
        <v>0.09</v>
      </c>
      <c r="Z59" s="16" t="s">
        <v>124</v>
      </c>
      <c r="AA59" s="11">
        <f>$G$11*Y59</f>
        <v>0</v>
      </c>
      <c r="AB59" s="16" t="s">
        <v>89</v>
      </c>
      <c r="AC59" s="14">
        <v>0.09</v>
      </c>
      <c r="AD59" s="16" t="s">
        <v>124</v>
      </c>
      <c r="AE59" s="11">
        <f t="shared" si="21"/>
        <v>0</v>
      </c>
      <c r="AF59" s="16" t="s">
        <v>89</v>
      </c>
      <c r="AG59" s="14">
        <v>0.09</v>
      </c>
      <c r="AH59" s="16" t="s">
        <v>124</v>
      </c>
      <c r="AI59" s="11">
        <f t="shared" si="22"/>
        <v>0</v>
      </c>
      <c r="AJ59" s="16" t="s">
        <v>89</v>
      </c>
      <c r="AK59" s="14">
        <v>2.5</v>
      </c>
      <c r="AL59" s="17" t="s">
        <v>124</v>
      </c>
      <c r="AM59" s="11">
        <f>$G$19*AK59</f>
        <v>0</v>
      </c>
      <c r="AN59" s="17" t="s">
        <v>89</v>
      </c>
      <c r="AO59" s="14">
        <v>2.5</v>
      </c>
      <c r="AP59" s="17" t="s">
        <v>124</v>
      </c>
      <c r="AQ59" s="11">
        <f>$G$21*AO59</f>
        <v>0</v>
      </c>
      <c r="AR59" s="17" t="s">
        <v>89</v>
      </c>
      <c r="AS59" s="14">
        <v>2.5</v>
      </c>
      <c r="AT59" s="17" t="s">
        <v>124</v>
      </c>
      <c r="AU59" s="11">
        <f>+$G$23*AS59</f>
        <v>0</v>
      </c>
      <c r="AV59" s="17" t="s">
        <v>89</v>
      </c>
      <c r="AW59" s="14">
        <v>2.5</v>
      </c>
      <c r="AX59" s="17" t="s">
        <v>124</v>
      </c>
      <c r="AY59" s="11">
        <f>$G$25*AW59</f>
        <v>0</v>
      </c>
      <c r="AZ59" s="17" t="s">
        <v>89</v>
      </c>
      <c r="BA59" s="14">
        <v>2.5</v>
      </c>
      <c r="BB59" s="17" t="s">
        <v>124</v>
      </c>
      <c r="BC59" s="11">
        <f>$G$27*BA59</f>
        <v>0</v>
      </c>
      <c r="BD59" s="17" t="s">
        <v>89</v>
      </c>
      <c r="BE59" s="3"/>
      <c r="BF59" s="3"/>
      <c r="BG59" s="3"/>
      <c r="BH59" s="3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</row>
    <row r="60" spans="1:150" s="3" customFormat="1" ht="20.100000000000001" customHeight="1" x14ac:dyDescent="0.2"/>
    <row r="61" spans="1:150" s="3" customFormat="1" ht="20.100000000000001" customHeight="1" x14ac:dyDescent="0.2"/>
    <row r="62" spans="1:150" s="3" customFormat="1" ht="20.100000000000001" customHeight="1" x14ac:dyDescent="0.2"/>
    <row r="63" spans="1:150" s="3" customFormat="1" ht="20.100000000000001" customHeight="1" x14ac:dyDescent="0.2"/>
    <row r="64" spans="1:150" s="3" customFormat="1" ht="20.100000000000001" customHeight="1" x14ac:dyDescent="0.2"/>
    <row r="65" s="3" customFormat="1" ht="20.100000000000001" customHeight="1" x14ac:dyDescent="0.2"/>
    <row r="66" s="3" customFormat="1" ht="20.100000000000001" customHeight="1" x14ac:dyDescent="0.2"/>
    <row r="67" s="3" customFormat="1" ht="20.100000000000001" customHeight="1" x14ac:dyDescent="0.2"/>
    <row r="68" s="3" customFormat="1" ht="20.100000000000001" customHeight="1" x14ac:dyDescent="0.2"/>
    <row r="69" s="3" customFormat="1" ht="20.100000000000001" customHeight="1" x14ac:dyDescent="0.2"/>
    <row r="70" s="3" customFormat="1" ht="20.100000000000001" customHeight="1" x14ac:dyDescent="0.2"/>
    <row r="71" s="3" customFormat="1" ht="20.100000000000001" customHeight="1" x14ac:dyDescent="0.2"/>
    <row r="72" s="3" customFormat="1" ht="20.100000000000001" customHeight="1" x14ac:dyDescent="0.2"/>
    <row r="73" s="3" customFormat="1" ht="20.100000000000001" customHeight="1" x14ac:dyDescent="0.2"/>
    <row r="74" s="3" customFormat="1" ht="20.100000000000001" customHeight="1" x14ac:dyDescent="0.2"/>
    <row r="75" s="3" customFormat="1" ht="20.100000000000001" customHeight="1" x14ac:dyDescent="0.2"/>
    <row r="76" s="3" customFormat="1" ht="20.100000000000001" customHeight="1" x14ac:dyDescent="0.2"/>
    <row r="77" s="3" customFormat="1" ht="20.100000000000001" customHeight="1" x14ac:dyDescent="0.2"/>
    <row r="78" s="3" customFormat="1" ht="20.100000000000001" customHeight="1" x14ac:dyDescent="0.2"/>
    <row r="79" s="3" customFormat="1" ht="20.100000000000001" customHeight="1" x14ac:dyDescent="0.2"/>
    <row r="80" s="3" customFormat="1" ht="20.100000000000001" customHeight="1" x14ac:dyDescent="0.2"/>
    <row r="81" s="3" customFormat="1" ht="20.100000000000001" customHeight="1" x14ac:dyDescent="0.2"/>
    <row r="82" s="3" customFormat="1" ht="20.100000000000001" customHeight="1" x14ac:dyDescent="0.2"/>
    <row r="83" s="3" customFormat="1" ht="20.100000000000001" customHeight="1" x14ac:dyDescent="0.2"/>
    <row r="84" s="3" customFormat="1" ht="20.100000000000001" customHeight="1" x14ac:dyDescent="0.2"/>
    <row r="85" s="3" customFormat="1" ht="20.100000000000001" customHeight="1" x14ac:dyDescent="0.2"/>
    <row r="86" s="3" customFormat="1" ht="20.100000000000001" customHeight="1" x14ac:dyDescent="0.2"/>
    <row r="87" s="3" customFormat="1" ht="20.100000000000001" customHeigh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</sheetData>
  <sheetProtection formatCells="0" formatColumns="0" formatRows="0" insertColumns="0" insertRows="0" insertHyperlinks="0" deleteColumns="0" deleteRows="0" sort="0" autoFilter="0" pivotTables="0"/>
  <mergeCells count="108"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S33:AV33"/>
    <mergeCell ref="G26:J26"/>
    <mergeCell ref="G28:J28"/>
    <mergeCell ref="G10:J10"/>
    <mergeCell ref="G12:J12"/>
    <mergeCell ref="G14:J14"/>
    <mergeCell ref="G16:J16"/>
    <mergeCell ref="G18:J18"/>
    <mergeCell ref="G25:I25"/>
    <mergeCell ref="G27:I27"/>
    <mergeCell ref="G19:I19"/>
    <mergeCell ref="G21:I21"/>
    <mergeCell ref="G23:I23"/>
    <mergeCell ref="AX34:AX35"/>
    <mergeCell ref="AY34:AY35"/>
    <mergeCell ref="AZ34:AZ35"/>
    <mergeCell ref="BA34:BA35"/>
    <mergeCell ref="BB34:BB35"/>
    <mergeCell ref="BC34:BC35"/>
    <mergeCell ref="AW34:AW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3:AZ33"/>
    <mergeCell ref="BA33:BD33"/>
    <mergeCell ref="E34:E35"/>
    <mergeCell ref="F34:F35"/>
    <mergeCell ref="G34:G35"/>
    <mergeCell ref="H34:H35"/>
    <mergeCell ref="I34:I35"/>
    <mergeCell ref="J34:J35"/>
    <mergeCell ref="U33:X33"/>
    <mergeCell ref="Y33:AB33"/>
    <mergeCell ref="AC33:AF33"/>
    <mergeCell ref="AG33:AJ33"/>
    <mergeCell ref="AK33:AN33"/>
    <mergeCell ref="AO33:AR33"/>
    <mergeCell ref="Y34:Y35"/>
    <mergeCell ref="U34:U35"/>
    <mergeCell ref="V34:V35"/>
    <mergeCell ref="W34:W35"/>
    <mergeCell ref="X34:X35"/>
    <mergeCell ref="AK34:AK35"/>
    <mergeCell ref="Z34:Z35"/>
    <mergeCell ref="AA34:AA35"/>
    <mergeCell ref="AB34:AB35"/>
    <mergeCell ref="BD34:BD35"/>
    <mergeCell ref="P31:R32"/>
    <mergeCell ref="D33:D35"/>
    <mergeCell ref="P33:P35"/>
    <mergeCell ref="Q33:T33"/>
    <mergeCell ref="L34:L35"/>
    <mergeCell ref="M34:M35"/>
    <mergeCell ref="N34:N35"/>
    <mergeCell ref="Q34:Q35"/>
    <mergeCell ref="R34:R35"/>
    <mergeCell ref="S34:S35"/>
    <mergeCell ref="T34:T35"/>
    <mergeCell ref="D22:F22"/>
    <mergeCell ref="D20:F20"/>
    <mergeCell ref="G20:J20"/>
    <mergeCell ref="G22:J22"/>
    <mergeCell ref="G24:J24"/>
    <mergeCell ref="D11:F11"/>
    <mergeCell ref="G11:I11"/>
    <mergeCell ref="E33:N33"/>
    <mergeCell ref="K34:K35"/>
    <mergeCell ref="D17:F17"/>
    <mergeCell ref="G17:I17"/>
    <mergeCell ref="D25:F25"/>
    <mergeCell ref="C31:E32"/>
    <mergeCell ref="D18:F18"/>
    <mergeCell ref="D16:F16"/>
    <mergeCell ref="D14:F14"/>
    <mergeCell ref="D12:F12"/>
    <mergeCell ref="D28:F28"/>
    <mergeCell ref="D27:F27"/>
    <mergeCell ref="D19:F19"/>
    <mergeCell ref="D21:F21"/>
    <mergeCell ref="D23:F23"/>
    <mergeCell ref="D26:F26"/>
    <mergeCell ref="D24:F24"/>
    <mergeCell ref="C6:E7"/>
    <mergeCell ref="D8:J8"/>
    <mergeCell ref="D9:F9"/>
    <mergeCell ref="G9:I9"/>
    <mergeCell ref="D13:F13"/>
    <mergeCell ref="G13:I13"/>
    <mergeCell ref="D15:F15"/>
    <mergeCell ref="G15:I15"/>
    <mergeCell ref="B1:H3"/>
    <mergeCell ref="D10:F10"/>
  </mergeCells>
  <phoneticPr fontId="20" type="noConversion"/>
  <conditionalFormatting sqref="Q2: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ignoredErrors>
    <ignoredError sqref="E58:H58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Fundición de hierro y acero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2021-10-19T16:47:24Z</dcterms:modified>
</cp:coreProperties>
</file>