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velyn.cazorla\Desktop\EVELYN CAZORLA\RETC\SUIA\RETCE_SUIA\PORTAL WEB\19_10_2021\ANEXOS\ANEXO 5. CALCULADORAS\"/>
    </mc:Choice>
  </mc:AlternateContent>
  <bookViews>
    <workbookView xWindow="0" yWindow="465" windowWidth="28800" windowHeight="16485" tabRatio="873"/>
  </bookViews>
  <sheets>
    <sheet name="Instrucciones" sheetId="2" r:id="rId1"/>
    <sheet name="Total" sheetId="30" r:id="rId2"/>
    <sheet name="Combustibles sólidos" sheetId="3" r:id="rId3"/>
    <sheet name="Combustibles gaseosos" sheetId="5" r:id="rId4"/>
    <sheet name="Combustibles pesados" sheetId="6" r:id="rId5"/>
    <sheet name="Combustibles líquidos ligeros" sheetId="7" r:id="rId6"/>
    <sheet name="Biomasa" sheetId="8" r:id="rId7"/>
    <sheet name="Fabricacion Cu, Pb y Zn" sheetId="23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30" l="1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8" i="30"/>
  <c r="L9" i="5"/>
  <c r="J35" i="5"/>
  <c r="D35" i="5"/>
  <c r="N9" i="7"/>
  <c r="J35" i="7"/>
  <c r="D35" i="7"/>
  <c r="N35" i="8"/>
  <c r="E35" i="8"/>
  <c r="I34" i="3"/>
  <c r="D34" i="3"/>
  <c r="N35" i="5"/>
  <c r="E35" i="5"/>
  <c r="M9" i="6"/>
  <c r="J35" i="6"/>
  <c r="D35" i="6"/>
  <c r="N35" i="6"/>
  <c r="E35" i="6"/>
  <c r="N35" i="7"/>
  <c r="E35" i="7"/>
  <c r="J35" i="8"/>
  <c r="D35" i="8"/>
  <c r="J34" i="5"/>
  <c r="D34" i="5"/>
  <c r="J34" i="7"/>
  <c r="D34" i="7"/>
  <c r="N34" i="8"/>
  <c r="E34" i="8"/>
  <c r="I33" i="3"/>
  <c r="D33" i="3"/>
  <c r="N34" i="5"/>
  <c r="E34" i="5"/>
  <c r="J34" i="6"/>
  <c r="D34" i="6"/>
  <c r="N34" i="6"/>
  <c r="E34" i="6"/>
  <c r="N34" i="7"/>
  <c r="E34" i="7"/>
  <c r="J34" i="8"/>
  <c r="D34" i="8"/>
  <c r="J32" i="5"/>
  <c r="D32" i="5"/>
  <c r="J32" i="7"/>
  <c r="D32" i="7"/>
  <c r="N32" i="8"/>
  <c r="E32" i="8"/>
  <c r="I31" i="3"/>
  <c r="D31" i="3"/>
  <c r="N32" i="5"/>
  <c r="E32" i="5"/>
  <c r="J32" i="6"/>
  <c r="D32" i="6"/>
  <c r="N32" i="6"/>
  <c r="E32" i="6"/>
  <c r="N32" i="7"/>
  <c r="E32" i="7"/>
  <c r="J32" i="8"/>
  <c r="D32" i="8"/>
  <c r="N10" i="7"/>
  <c r="N26" i="7"/>
  <c r="E26" i="7"/>
  <c r="N27" i="7"/>
  <c r="E27" i="7"/>
  <c r="N25" i="7"/>
  <c r="E25" i="7"/>
  <c r="N22" i="8"/>
  <c r="E22" i="8"/>
  <c r="N22" i="5"/>
  <c r="E22" i="5"/>
  <c r="N22" i="6"/>
  <c r="E22" i="6"/>
  <c r="N22" i="7"/>
  <c r="E22" i="7"/>
  <c r="J22" i="8"/>
  <c r="D22" i="8"/>
  <c r="J20" i="5"/>
  <c r="D20" i="5"/>
  <c r="J20" i="7"/>
  <c r="D20" i="7"/>
  <c r="N20" i="8"/>
  <c r="E20" i="8"/>
  <c r="N20" i="5"/>
  <c r="E20" i="5"/>
  <c r="J20" i="6"/>
  <c r="D20" i="6"/>
  <c r="N20" i="6"/>
  <c r="E20" i="6"/>
  <c r="N20" i="7"/>
  <c r="E20" i="7"/>
  <c r="J20" i="8"/>
  <c r="D20" i="8"/>
  <c r="J18" i="5"/>
  <c r="D18" i="5"/>
  <c r="J18" i="7"/>
  <c r="D18" i="7"/>
  <c r="N18" i="8"/>
  <c r="E18" i="8"/>
  <c r="I17" i="3"/>
  <c r="D17" i="3"/>
  <c r="N18" i="5"/>
  <c r="E18" i="5"/>
  <c r="J18" i="6"/>
  <c r="D18" i="6"/>
  <c r="N18" i="6"/>
  <c r="E18" i="6"/>
  <c r="N18" i="7"/>
  <c r="E18" i="7"/>
  <c r="J18" i="8"/>
  <c r="D18" i="8"/>
  <c r="J19" i="5"/>
  <c r="D19" i="5"/>
  <c r="J19" i="7"/>
  <c r="D19" i="7"/>
  <c r="N19" i="8"/>
  <c r="E19" i="8"/>
  <c r="I18" i="3"/>
  <c r="D18" i="3"/>
  <c r="N19" i="5"/>
  <c r="E19" i="5"/>
  <c r="J19" i="6"/>
  <c r="D19" i="6"/>
  <c r="N19" i="6"/>
  <c r="E19" i="6"/>
  <c r="N19" i="7"/>
  <c r="E19" i="7"/>
  <c r="J19" i="8"/>
  <c r="D19" i="8"/>
  <c r="J21" i="5"/>
  <c r="D21" i="5"/>
  <c r="J21" i="7"/>
  <c r="D21" i="7"/>
  <c r="N21" i="8"/>
  <c r="E21" i="8"/>
  <c r="I20" i="3"/>
  <c r="D20" i="3"/>
  <c r="N21" i="5"/>
  <c r="E21" i="5"/>
  <c r="J21" i="6"/>
  <c r="D21" i="6"/>
  <c r="N21" i="6"/>
  <c r="E21" i="6"/>
  <c r="N21" i="7"/>
  <c r="E21" i="7"/>
  <c r="J21" i="8"/>
  <c r="D21" i="8"/>
  <c r="J23" i="5"/>
  <c r="D23" i="5"/>
  <c r="J23" i="7"/>
  <c r="D23" i="7"/>
  <c r="N23" i="8"/>
  <c r="E23" i="8"/>
  <c r="I22" i="3"/>
  <c r="D22" i="3"/>
  <c r="L10" i="5"/>
  <c r="N23" i="5"/>
  <c r="E23" i="5"/>
  <c r="J23" i="6"/>
  <c r="D23" i="6"/>
  <c r="N23" i="6"/>
  <c r="E23" i="6"/>
  <c r="N23" i="7"/>
  <c r="E23" i="7"/>
  <c r="J23" i="8"/>
  <c r="D23" i="8"/>
  <c r="J24" i="5"/>
  <c r="D24" i="5"/>
  <c r="J24" i="7"/>
  <c r="D24" i="7"/>
  <c r="N24" i="8"/>
  <c r="E24" i="8"/>
  <c r="I23" i="3"/>
  <c r="D23" i="3"/>
  <c r="N24" i="5"/>
  <c r="E24" i="5"/>
  <c r="J24" i="6"/>
  <c r="D24" i="6"/>
  <c r="N24" i="6"/>
  <c r="E24" i="6"/>
  <c r="N24" i="7"/>
  <c r="E24" i="7"/>
  <c r="J24" i="8"/>
  <c r="D24" i="8"/>
  <c r="J28" i="5"/>
  <c r="D28" i="5"/>
  <c r="J28" i="7"/>
  <c r="D28" i="7"/>
  <c r="N28" i="8"/>
  <c r="E28" i="8"/>
  <c r="I27" i="3"/>
  <c r="D27" i="3"/>
  <c r="N28" i="5"/>
  <c r="E28" i="5"/>
  <c r="J28" i="6"/>
  <c r="D28" i="6"/>
  <c r="N28" i="6"/>
  <c r="E28" i="6"/>
  <c r="N28" i="7"/>
  <c r="E28" i="7"/>
  <c r="J28" i="8"/>
  <c r="D28" i="8"/>
  <c r="J29" i="5"/>
  <c r="D29" i="5"/>
  <c r="J29" i="7"/>
  <c r="D29" i="7"/>
  <c r="N29" i="8"/>
  <c r="E29" i="8"/>
  <c r="I28" i="3"/>
  <c r="D28" i="3"/>
  <c r="N29" i="5"/>
  <c r="E29" i="5"/>
  <c r="J29" i="6"/>
  <c r="D29" i="6"/>
  <c r="N29" i="6"/>
  <c r="E29" i="6"/>
  <c r="N29" i="7"/>
  <c r="E29" i="7"/>
  <c r="J29" i="8"/>
  <c r="D29" i="8"/>
  <c r="J30" i="5"/>
  <c r="D30" i="5"/>
  <c r="J30" i="7"/>
  <c r="D30" i="7"/>
  <c r="N30" i="8"/>
  <c r="E30" i="8"/>
  <c r="I29" i="3"/>
  <c r="D29" i="3"/>
  <c r="J30" i="6"/>
  <c r="D30" i="6"/>
  <c r="N30" i="7"/>
  <c r="E30" i="7"/>
  <c r="J30" i="8"/>
  <c r="D30" i="8"/>
  <c r="J31" i="5"/>
  <c r="D31" i="5"/>
  <c r="J31" i="7"/>
  <c r="D31" i="7"/>
  <c r="N31" i="8"/>
  <c r="E31" i="8"/>
  <c r="I30" i="3"/>
  <c r="D30" i="3"/>
  <c r="N31" i="5"/>
  <c r="E31" i="5"/>
  <c r="J31" i="6"/>
  <c r="D31" i="6"/>
  <c r="N31" i="6"/>
  <c r="E31" i="6"/>
  <c r="N31" i="7"/>
  <c r="E31" i="7"/>
  <c r="J31" i="8"/>
  <c r="D31" i="8"/>
  <c r="J33" i="5"/>
  <c r="D33" i="5"/>
  <c r="J33" i="7"/>
  <c r="D33" i="7"/>
  <c r="N33" i="8"/>
  <c r="E33" i="8"/>
  <c r="I32" i="3"/>
  <c r="D32" i="3"/>
  <c r="N33" i="5"/>
  <c r="E33" i="5"/>
  <c r="J33" i="6"/>
  <c r="D33" i="6"/>
  <c r="N33" i="6"/>
  <c r="E33" i="6"/>
  <c r="N33" i="7"/>
  <c r="E33" i="7"/>
  <c r="J33" i="8"/>
  <c r="D33" i="8"/>
  <c r="J36" i="5"/>
  <c r="D36" i="5"/>
  <c r="J36" i="7"/>
  <c r="D36" i="7"/>
  <c r="I35" i="3"/>
  <c r="D35" i="3"/>
  <c r="N36" i="5"/>
  <c r="E36" i="5"/>
  <c r="J36" i="6"/>
  <c r="D36" i="6"/>
  <c r="N36" i="6"/>
  <c r="E36" i="6"/>
  <c r="J36" i="8"/>
  <c r="D36" i="8"/>
  <c r="J37" i="5"/>
  <c r="D37" i="5"/>
  <c r="J37" i="7"/>
  <c r="D37" i="7"/>
  <c r="N37" i="8"/>
  <c r="E37" i="8"/>
  <c r="I36" i="3"/>
  <c r="D36" i="3"/>
  <c r="N37" i="5"/>
  <c r="E37" i="5"/>
  <c r="J37" i="6"/>
  <c r="D37" i="6"/>
  <c r="N37" i="6"/>
  <c r="E37" i="6"/>
  <c r="N37" i="7"/>
  <c r="E37" i="7"/>
  <c r="J37" i="8"/>
  <c r="D37" i="8"/>
  <c r="J38" i="7"/>
  <c r="D38" i="7"/>
  <c r="N38" i="8"/>
  <c r="E38" i="8"/>
  <c r="I37" i="3"/>
  <c r="D37" i="3"/>
  <c r="J38" i="8"/>
  <c r="D38" i="8"/>
  <c r="J39" i="5"/>
  <c r="D39" i="5"/>
  <c r="J39" i="7"/>
  <c r="D39" i="7"/>
  <c r="I38" i="3"/>
  <c r="D38" i="3"/>
  <c r="N39" i="5"/>
  <c r="E39" i="5"/>
  <c r="J39" i="6"/>
  <c r="D39" i="6"/>
  <c r="N39" i="6"/>
  <c r="E39" i="6"/>
  <c r="J39" i="8"/>
  <c r="D39" i="8"/>
  <c r="I39" i="3"/>
  <c r="D39" i="3"/>
  <c r="J40" i="8"/>
  <c r="D40" i="8"/>
  <c r="J17" i="5"/>
  <c r="D17" i="5"/>
  <c r="J17" i="7"/>
  <c r="D17" i="7"/>
  <c r="N17" i="8"/>
  <c r="E17" i="8"/>
  <c r="I16" i="3"/>
  <c r="D16" i="3"/>
  <c r="N17" i="5"/>
  <c r="E17" i="5"/>
  <c r="J17" i="6"/>
  <c r="D17" i="6"/>
  <c r="N17" i="6"/>
  <c r="E17" i="6"/>
  <c r="N17" i="7"/>
  <c r="E17" i="7"/>
  <c r="J17" i="8"/>
  <c r="D17" i="8"/>
  <c r="S40" i="23"/>
  <c r="D40" i="23"/>
  <c r="W40" i="23"/>
  <c r="E40" i="23"/>
  <c r="AA40" i="23"/>
  <c r="F40" i="23"/>
  <c r="AE40" i="23"/>
  <c r="G40" i="23"/>
  <c r="AI40" i="23"/>
  <c r="H40" i="23"/>
  <c r="AM40" i="23"/>
  <c r="I40" i="23"/>
  <c r="AQ40" i="23"/>
  <c r="J40" i="23"/>
  <c r="AU40" i="23"/>
  <c r="K40" i="23"/>
  <c r="AY40" i="23"/>
  <c r="L40" i="23"/>
  <c r="BC40" i="23"/>
  <c r="M40" i="23"/>
  <c r="BG40" i="23"/>
  <c r="N40" i="23"/>
  <c r="D9" i="30"/>
  <c r="S41" i="23"/>
  <c r="D41" i="23"/>
  <c r="W41" i="23"/>
  <c r="E41" i="23"/>
  <c r="AA41" i="23"/>
  <c r="F41" i="23"/>
  <c r="AE41" i="23"/>
  <c r="G41" i="23"/>
  <c r="AI41" i="23"/>
  <c r="H41" i="23"/>
  <c r="AM41" i="23"/>
  <c r="I41" i="23"/>
  <c r="AQ41" i="23"/>
  <c r="J41" i="23"/>
  <c r="AU41" i="23"/>
  <c r="K41" i="23"/>
  <c r="AY41" i="23"/>
  <c r="L41" i="23"/>
  <c r="BC41" i="23"/>
  <c r="M41" i="23"/>
  <c r="BG41" i="23"/>
  <c r="N41" i="23"/>
  <c r="D10" i="30"/>
  <c r="D11" i="30"/>
  <c r="D12" i="30"/>
  <c r="D13" i="30"/>
  <c r="S45" i="23"/>
  <c r="D45" i="23"/>
  <c r="W45" i="23"/>
  <c r="E45" i="23"/>
  <c r="AA45" i="23"/>
  <c r="F45" i="23"/>
  <c r="AE45" i="23"/>
  <c r="G45" i="23"/>
  <c r="AI45" i="23"/>
  <c r="H45" i="23"/>
  <c r="AM45" i="23"/>
  <c r="I45" i="23"/>
  <c r="AQ45" i="23"/>
  <c r="J45" i="23"/>
  <c r="AU45" i="23"/>
  <c r="K45" i="23"/>
  <c r="AY45" i="23"/>
  <c r="L45" i="23"/>
  <c r="BC45" i="23"/>
  <c r="M45" i="23"/>
  <c r="BG45" i="23"/>
  <c r="N45" i="23"/>
  <c r="D14" i="30"/>
  <c r="S46" i="23"/>
  <c r="D46" i="23"/>
  <c r="W46" i="23"/>
  <c r="E46" i="23"/>
  <c r="AA46" i="23"/>
  <c r="F46" i="23"/>
  <c r="AE46" i="23"/>
  <c r="G46" i="23"/>
  <c r="AI46" i="23"/>
  <c r="H46" i="23"/>
  <c r="AM46" i="23"/>
  <c r="I46" i="23"/>
  <c r="AQ46" i="23"/>
  <c r="J46" i="23"/>
  <c r="AU46" i="23"/>
  <c r="K46" i="23"/>
  <c r="AY46" i="23"/>
  <c r="L46" i="23"/>
  <c r="D15" i="30"/>
  <c r="D16" i="30"/>
  <c r="D17" i="30"/>
  <c r="D18" i="30"/>
  <c r="S50" i="23"/>
  <c r="D50" i="23"/>
  <c r="W50" i="23"/>
  <c r="E50" i="23"/>
  <c r="AA50" i="23"/>
  <c r="F50" i="23"/>
  <c r="AE50" i="23"/>
  <c r="G50" i="23"/>
  <c r="AI50" i="23"/>
  <c r="H50" i="23"/>
  <c r="AM50" i="23"/>
  <c r="I50" i="23"/>
  <c r="AQ50" i="23"/>
  <c r="J50" i="23"/>
  <c r="AU50" i="23"/>
  <c r="K50" i="23"/>
  <c r="AY50" i="23"/>
  <c r="L50" i="23"/>
  <c r="BC50" i="23"/>
  <c r="M50" i="23"/>
  <c r="BG50" i="23"/>
  <c r="N50" i="23"/>
  <c r="D19" i="30"/>
  <c r="S51" i="23"/>
  <c r="D51" i="23"/>
  <c r="W51" i="23"/>
  <c r="E51" i="23"/>
  <c r="D20" i="30"/>
  <c r="AE52" i="23"/>
  <c r="G52" i="23"/>
  <c r="AI52" i="23"/>
  <c r="H52" i="23"/>
  <c r="AM52" i="23"/>
  <c r="I52" i="23"/>
  <c r="AQ52" i="23"/>
  <c r="J52" i="23"/>
  <c r="AU52" i="23"/>
  <c r="K52" i="23"/>
  <c r="AY52" i="23"/>
  <c r="L52" i="23"/>
  <c r="BC52" i="23"/>
  <c r="M52" i="23"/>
  <c r="BG52" i="23"/>
  <c r="N52" i="23"/>
  <c r="D21" i="30"/>
  <c r="S53" i="23"/>
  <c r="D53" i="23"/>
  <c r="AA53" i="23"/>
  <c r="F53" i="23"/>
  <c r="AE53" i="23"/>
  <c r="G53" i="23"/>
  <c r="AM53" i="23"/>
  <c r="I53" i="23"/>
  <c r="AU53" i="23"/>
  <c r="K53" i="23"/>
  <c r="AY53" i="23"/>
  <c r="L53" i="23"/>
  <c r="BG53" i="23"/>
  <c r="N53" i="23"/>
  <c r="D22" i="30"/>
  <c r="D23" i="30"/>
  <c r="D24" i="30"/>
  <c r="D25" i="30"/>
  <c r="D26" i="30"/>
  <c r="D27" i="30"/>
  <c r="S59" i="23"/>
  <c r="D59" i="23"/>
  <c r="AE59" i="23"/>
  <c r="G59" i="23"/>
  <c r="AI59" i="23"/>
  <c r="H59" i="23"/>
  <c r="AM59" i="23"/>
  <c r="I59" i="23"/>
  <c r="AY59" i="23"/>
  <c r="L59" i="23"/>
  <c r="BC59" i="23"/>
  <c r="M59" i="23"/>
  <c r="BG59" i="23"/>
  <c r="N59" i="23"/>
  <c r="D28" i="30"/>
  <c r="D29" i="30"/>
  <c r="S61" i="23"/>
  <c r="D61" i="23"/>
  <c r="W61" i="23"/>
  <c r="E61" i="23"/>
  <c r="AA61" i="23"/>
  <c r="F61" i="23"/>
  <c r="AE61" i="23"/>
  <c r="G61" i="23"/>
  <c r="AI61" i="23"/>
  <c r="H61" i="23"/>
  <c r="AM61" i="23"/>
  <c r="I61" i="23"/>
  <c r="AQ61" i="23"/>
  <c r="J61" i="23"/>
  <c r="AU61" i="23"/>
  <c r="K61" i="23"/>
  <c r="AY61" i="23"/>
  <c r="L61" i="23"/>
  <c r="BC61" i="23"/>
  <c r="M61" i="23"/>
  <c r="BG61" i="23"/>
  <c r="N61" i="23"/>
  <c r="D30" i="30"/>
  <c r="S62" i="23"/>
  <c r="D62" i="23"/>
  <c r="AA62" i="23"/>
  <c r="F62" i="23"/>
  <c r="AE62" i="23"/>
  <c r="G62" i="23"/>
  <c r="AI62" i="23"/>
  <c r="H62" i="23"/>
  <c r="AM62" i="23"/>
  <c r="I62" i="23"/>
  <c r="AQ62" i="23"/>
  <c r="J62" i="23"/>
  <c r="AU62" i="23"/>
  <c r="K62" i="23"/>
  <c r="AY62" i="23"/>
  <c r="L62" i="23"/>
  <c r="BC62" i="23"/>
  <c r="M62" i="23"/>
  <c r="BG62" i="23"/>
  <c r="N62" i="23"/>
  <c r="D31" i="30"/>
  <c r="S39" i="23"/>
  <c r="D39" i="23"/>
  <c r="W39" i="23"/>
  <c r="E39" i="23"/>
  <c r="AA39" i="23"/>
  <c r="F39" i="23"/>
  <c r="AE39" i="23"/>
  <c r="G39" i="23"/>
  <c r="AI39" i="23"/>
  <c r="H39" i="23"/>
  <c r="AM39" i="23"/>
  <c r="I39" i="23"/>
  <c r="AQ39" i="23"/>
  <c r="J39" i="23"/>
  <c r="AU39" i="23"/>
  <c r="K39" i="23"/>
  <c r="AY39" i="23"/>
  <c r="L39" i="23"/>
  <c r="BC39" i="23"/>
  <c r="M39" i="23"/>
  <c r="BG39" i="23"/>
  <c r="N39" i="23"/>
  <c r="D8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9" i="30"/>
  <c r="C8" i="30"/>
  <c r="E25" i="6"/>
  <c r="E26" i="6"/>
  <c r="E27" i="6"/>
  <c r="E30" i="6"/>
  <c r="E38" i="6"/>
  <c r="E40" i="6"/>
  <c r="W59" i="23"/>
  <c r="W53" i="23"/>
</calcChain>
</file>

<file path=xl/sharedStrings.xml><?xml version="1.0" encoding="utf-8"?>
<sst xmlns="http://schemas.openxmlformats.org/spreadsheetml/2006/main" count="2187" uniqueCount="203">
  <si>
    <t>NOx</t>
  </si>
  <si>
    <t>CO</t>
  </si>
  <si>
    <t>SOx</t>
  </si>
  <si>
    <t>Pb</t>
  </si>
  <si>
    <t>Cd</t>
  </si>
  <si>
    <t>Hg</t>
  </si>
  <si>
    <t>As</t>
  </si>
  <si>
    <t>Cr</t>
  </si>
  <si>
    <t>Zn</t>
  </si>
  <si>
    <t>PCB</t>
  </si>
  <si>
    <t>PCDD/F</t>
  </si>
  <si>
    <t>HCB</t>
  </si>
  <si>
    <t>ng I-TEQ/GJ</t>
  </si>
  <si>
    <t>Combustible</t>
  </si>
  <si>
    <t>Gasolina</t>
  </si>
  <si>
    <t>Coque de petróleo</t>
  </si>
  <si>
    <t>Carbón de coque</t>
  </si>
  <si>
    <t>Carbón vegetal</t>
  </si>
  <si>
    <t>Sólido</t>
  </si>
  <si>
    <t>Gaseoso</t>
  </si>
  <si>
    <t>Biomasa</t>
  </si>
  <si>
    <t>PM</t>
  </si>
  <si>
    <t>COV</t>
  </si>
  <si>
    <t>COVDM</t>
  </si>
  <si>
    <t>Contaminante</t>
  </si>
  <si>
    <t>ND</t>
  </si>
  <si>
    <t>Factores no disponibles</t>
  </si>
  <si>
    <t>FE</t>
  </si>
  <si>
    <t>Unidad</t>
  </si>
  <si>
    <t>Tier 1 Factores por defecto</t>
  </si>
  <si>
    <t>-</t>
  </si>
  <si>
    <t>Gas Natural</t>
  </si>
  <si>
    <t>GLP</t>
  </si>
  <si>
    <t>Diesel (gas oil)</t>
  </si>
  <si>
    <t>Madera</t>
  </si>
  <si>
    <t>Poder calorífico promedio (GJ/Tm)</t>
  </si>
  <si>
    <t>Toneladas</t>
  </si>
  <si>
    <t>Coque de carbón</t>
  </si>
  <si>
    <t>Resultados</t>
  </si>
  <si>
    <r>
      <t>N</t>
    </r>
    <r>
      <rPr>
        <vertAlign val="subscript"/>
        <sz val="10"/>
        <color theme="4" tint="-0.499984740745262"/>
        <rFont val="Arial"/>
        <family val="2"/>
      </rPr>
      <t>2</t>
    </r>
    <r>
      <rPr>
        <sz val="10"/>
        <color theme="4" tint="-0.499984740745262"/>
        <rFont val="Arial"/>
        <family val="2"/>
      </rPr>
      <t>O</t>
    </r>
  </si>
  <si>
    <r>
      <t>CO</t>
    </r>
    <r>
      <rPr>
        <vertAlign val="subscript"/>
        <sz val="10"/>
        <color theme="4" tint="-0.499984740745262"/>
        <rFont val="Arial"/>
        <family val="2"/>
      </rPr>
      <t>2</t>
    </r>
  </si>
  <si>
    <r>
      <t>CH</t>
    </r>
    <r>
      <rPr>
        <vertAlign val="subscript"/>
        <sz val="10"/>
        <color theme="4" tint="-0.499984740745262"/>
        <rFont val="Arial"/>
        <family val="2"/>
      </rPr>
      <t>4</t>
    </r>
  </si>
  <si>
    <r>
      <t>PM</t>
    </r>
    <r>
      <rPr>
        <vertAlign val="subscript"/>
        <sz val="10"/>
        <color theme="4" tint="-0.499984740745262"/>
        <rFont val="Arial"/>
        <family val="2"/>
      </rPr>
      <t>10</t>
    </r>
  </si>
  <si>
    <r>
      <t>PM</t>
    </r>
    <r>
      <rPr>
        <vertAlign val="subscript"/>
        <sz val="10"/>
        <color theme="4" tint="-0.499984740745262"/>
        <rFont val="Arial"/>
        <family val="2"/>
      </rPr>
      <t>2.5</t>
    </r>
  </si>
  <si>
    <r>
      <t>NH</t>
    </r>
    <r>
      <rPr>
        <vertAlign val="subscript"/>
        <sz val="10"/>
        <color theme="4" tint="-0.499984740745262"/>
        <rFont val="Arial"/>
        <family val="2"/>
      </rPr>
      <t>3</t>
    </r>
  </si>
  <si>
    <r>
      <t>C</t>
    </r>
    <r>
      <rPr>
        <vertAlign val="subscript"/>
        <sz val="10"/>
        <color theme="4" tint="-0.499984740745262"/>
        <rFont val="Arial"/>
        <family val="2"/>
      </rPr>
      <t>6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6</t>
    </r>
  </si>
  <si>
    <r>
      <t>C</t>
    </r>
    <r>
      <rPr>
        <vertAlign val="subscript"/>
        <sz val="10"/>
        <color theme="4" tint="-0.499984740745262"/>
        <rFont val="Arial"/>
        <family val="2"/>
      </rPr>
      <t>7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8</t>
    </r>
  </si>
  <si>
    <r>
      <t>C</t>
    </r>
    <r>
      <rPr>
        <vertAlign val="subscript"/>
        <sz val="10"/>
        <color theme="4" tint="-0.499984740745262"/>
        <rFont val="Arial"/>
        <family val="2"/>
      </rPr>
      <t>8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 xml:space="preserve">10 </t>
    </r>
  </si>
  <si>
    <t>Gas LP</t>
  </si>
  <si>
    <r>
      <t>m</t>
    </r>
    <r>
      <rPr>
        <vertAlign val="superscript"/>
        <sz val="10"/>
        <rFont val="Arial"/>
        <family val="2"/>
      </rPr>
      <t>3</t>
    </r>
  </si>
  <si>
    <t>toneladas</t>
  </si>
  <si>
    <r>
      <t>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</si>
  <si>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Densidad promedio (ton/m³)</t>
  </si>
  <si>
    <t>Combustibles asociados</t>
  </si>
  <si>
    <t>Instrucciones</t>
  </si>
  <si>
    <t>Da click para iniciar</t>
  </si>
  <si>
    <t>Calculadora</t>
  </si>
  <si>
    <t>Datos específicos</t>
  </si>
  <si>
    <t>g/GJ</t>
  </si>
  <si>
    <t>mg/GJ</t>
  </si>
  <si>
    <t>µg/GJ</t>
  </si>
  <si>
    <t>Unidad del FE</t>
  </si>
  <si>
    <t>Estado del combustible</t>
  </si>
  <si>
    <t>En la tabla de Resultados, se muestran las emisiones calculadas por el método factores de emisión en toneladas</t>
  </si>
  <si>
    <t>Gas natural y  GLP</t>
  </si>
  <si>
    <t>ng WHO-TEG/GJ</t>
  </si>
  <si>
    <t>BIOMASA</t>
  </si>
  <si>
    <t>COMBUSTIBLES LÍQUIDOS LIGEROS</t>
  </si>
  <si>
    <t>COMBUSTIBLES LÍQUIDOS PESADOS</t>
  </si>
  <si>
    <t>COMBUSTIBLES GASEOSOS</t>
  </si>
  <si>
    <t>COMBUSTIBLES SÓLIDOS</t>
  </si>
  <si>
    <t>Bagazo</t>
  </si>
  <si>
    <t>Poder calorífico promedio (GJ/ton)</t>
  </si>
  <si>
    <t>Gaseosos</t>
  </si>
  <si>
    <r>
      <t>PM</t>
    </r>
    <r>
      <rPr>
        <vertAlign val="subscript"/>
        <sz val="10"/>
        <color theme="5"/>
        <rFont val="Arial"/>
        <family val="2"/>
      </rPr>
      <t>10</t>
    </r>
  </si>
  <si>
    <r>
      <t>PM</t>
    </r>
    <r>
      <rPr>
        <vertAlign val="subscript"/>
        <sz val="10"/>
        <color theme="5"/>
        <rFont val="Arial"/>
        <family val="2"/>
      </rPr>
      <t>2.5</t>
    </r>
  </si>
  <si>
    <r>
      <t>NH</t>
    </r>
    <r>
      <rPr>
        <vertAlign val="subscript"/>
        <sz val="10"/>
        <color theme="5"/>
        <rFont val="Arial"/>
        <family val="2"/>
      </rPr>
      <t>3</t>
    </r>
  </si>
  <si>
    <r>
      <t>C</t>
    </r>
    <r>
      <rPr>
        <vertAlign val="subscript"/>
        <sz val="10"/>
        <color theme="5"/>
        <rFont val="Arial"/>
        <family val="2"/>
      </rPr>
      <t>6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6</t>
    </r>
  </si>
  <si>
    <r>
      <t>C</t>
    </r>
    <r>
      <rPr>
        <vertAlign val="subscript"/>
        <sz val="10"/>
        <color theme="5"/>
        <rFont val="Arial"/>
        <family val="2"/>
      </rPr>
      <t>7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8</t>
    </r>
  </si>
  <si>
    <r>
      <t>C</t>
    </r>
    <r>
      <rPr>
        <vertAlign val="subscript"/>
        <sz val="10"/>
        <color theme="5"/>
        <rFont val="Arial"/>
        <family val="2"/>
      </rPr>
      <t>8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 xml:space="preserve">10 </t>
    </r>
  </si>
  <si>
    <r>
      <t>N</t>
    </r>
    <r>
      <rPr>
        <vertAlign val="subscript"/>
        <sz val="10"/>
        <color theme="5"/>
        <rFont val="Arial"/>
        <family val="2"/>
      </rPr>
      <t>2</t>
    </r>
    <r>
      <rPr>
        <sz val="10"/>
        <color theme="5"/>
        <rFont val="Arial"/>
        <family val="2"/>
      </rPr>
      <t>O</t>
    </r>
  </si>
  <si>
    <r>
      <t>CO</t>
    </r>
    <r>
      <rPr>
        <vertAlign val="subscript"/>
        <sz val="10"/>
        <color theme="5"/>
        <rFont val="Arial"/>
        <family val="2"/>
      </rPr>
      <t>2</t>
    </r>
  </si>
  <si>
    <r>
      <t>CH</t>
    </r>
    <r>
      <rPr>
        <vertAlign val="subscript"/>
        <sz val="10"/>
        <color theme="5"/>
        <rFont val="Arial"/>
        <family val="2"/>
      </rPr>
      <t>4</t>
    </r>
  </si>
  <si>
    <t>Coque</t>
  </si>
  <si>
    <r>
      <t xml:space="preserve">Ingresar el </t>
    </r>
    <r>
      <rPr>
        <b/>
        <sz val="12"/>
        <color theme="5"/>
        <rFont val="Arial"/>
        <family val="2"/>
      </rPr>
      <t>consumo anual</t>
    </r>
    <r>
      <rPr>
        <sz val="12"/>
        <color theme="1"/>
        <rFont val="Arial"/>
        <family val="2"/>
      </rPr>
      <t xml:space="preserve"> del combustible que se utilizó en las instalaciones en la sección de entrada de datos en las unidades que se solicita, que se encuentra sombreada de color amarillo</t>
    </r>
  </si>
  <si>
    <t>NA</t>
  </si>
  <si>
    <t>Emisión de Gasolina</t>
  </si>
  <si>
    <t>Emisión de Gas LP</t>
  </si>
  <si>
    <t>Emisión de Coque de carbón</t>
  </si>
  <si>
    <t>Emisión de Diésel</t>
  </si>
  <si>
    <t>g</t>
  </si>
  <si>
    <t>mg</t>
  </si>
  <si>
    <t>µg</t>
  </si>
  <si>
    <t>ng</t>
  </si>
  <si>
    <r>
      <t>kg/m</t>
    </r>
    <r>
      <rPr>
        <vertAlign val="superscript"/>
        <sz val="10"/>
        <color theme="1"/>
        <rFont val="Arial"/>
        <family val="2"/>
      </rPr>
      <t>3</t>
    </r>
  </si>
  <si>
    <t>FE de Gas Natural</t>
  </si>
  <si>
    <t>FE de Gas LP</t>
  </si>
  <si>
    <r>
      <t>kg/m</t>
    </r>
    <r>
      <rPr>
        <vertAlign val="superscript"/>
        <sz val="10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</si>
  <si>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</si>
  <si>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g/ton</t>
  </si>
  <si>
    <t>kg/ton</t>
  </si>
  <si>
    <t xml:space="preserve">μg I-TEQ /ton </t>
  </si>
  <si>
    <t>kg</t>
  </si>
  <si>
    <t xml:space="preserve">μg I-TEQ/ton </t>
  </si>
  <si>
    <t>ng/GJ</t>
  </si>
  <si>
    <t>µg/kg</t>
  </si>
  <si>
    <t>kg/GJ</t>
  </si>
  <si>
    <r>
      <t>COV,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</si>
  <si>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r>
      <t>Gas Natural: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                                            GLP: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HCB, Zn</t>
    </r>
  </si>
  <si>
    <t>μg I-TEQ</t>
  </si>
  <si>
    <t>ng I-TEQ</t>
  </si>
  <si>
    <t>ng WHO-TEG</t>
  </si>
  <si>
    <t>Diésel</t>
  </si>
  <si>
    <r>
      <t xml:space="preserve">Diésel: </t>
    </r>
    <r>
      <rPr>
        <sz val="10"/>
        <color rgb="FF800000"/>
        <rFont val="Arial"/>
        <family val="2"/>
      </rPr>
      <t xml:space="preserve"> PCB,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Gasolina: COVDM, HCB, PCDD/F, PCB</t>
    </r>
  </si>
  <si>
    <r>
      <t>Madera: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                                                                                                    Bagazo: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</t>
    </r>
    <r>
      <rPr>
        <vertAlign val="subscript"/>
        <sz val="10"/>
        <color rgb="FF800000"/>
        <rFont val="Arial"/>
        <family val="2"/>
      </rPr>
      <t xml:space="preserve">, </t>
    </r>
    <r>
      <rPr>
        <sz val="10"/>
        <color rgb="FF800000"/>
        <rFont val="Arial"/>
        <family val="2"/>
      </rPr>
      <t xml:space="preserve">PCDD/F, PCB, COVDM </t>
    </r>
  </si>
  <si>
    <t>μg de EQT/ton</t>
  </si>
  <si>
    <t>μg de EQT</t>
  </si>
  <si>
    <r>
      <t>PM</t>
    </r>
    <r>
      <rPr>
        <vertAlign val="subscript"/>
        <sz val="10"/>
        <color theme="6" tint="-0.249977111117893"/>
        <rFont val="Arial"/>
        <family val="2"/>
      </rPr>
      <t>10</t>
    </r>
  </si>
  <si>
    <r>
      <t>PM</t>
    </r>
    <r>
      <rPr>
        <vertAlign val="subscript"/>
        <sz val="10"/>
        <color theme="6" tint="-0.249977111117893"/>
        <rFont val="Arial"/>
        <family val="2"/>
      </rPr>
      <t>2.5</t>
    </r>
  </si>
  <si>
    <r>
      <t>NH</t>
    </r>
    <r>
      <rPr>
        <vertAlign val="subscript"/>
        <sz val="10"/>
        <color theme="6" tint="-0.249977111117893"/>
        <rFont val="Arial"/>
        <family val="2"/>
      </rPr>
      <t>3</t>
    </r>
  </si>
  <si>
    <r>
      <t>C</t>
    </r>
    <r>
      <rPr>
        <vertAlign val="subscript"/>
        <sz val="10"/>
        <color theme="6" tint="-0.249977111117893"/>
        <rFont val="Arial"/>
        <family val="2"/>
      </rPr>
      <t>6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6</t>
    </r>
  </si>
  <si>
    <r>
      <t>C</t>
    </r>
    <r>
      <rPr>
        <vertAlign val="subscript"/>
        <sz val="10"/>
        <color theme="6" tint="-0.249977111117893"/>
        <rFont val="Arial"/>
        <family val="2"/>
      </rPr>
      <t>7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8</t>
    </r>
  </si>
  <si>
    <r>
      <t>C</t>
    </r>
    <r>
      <rPr>
        <vertAlign val="subscript"/>
        <sz val="10"/>
        <color theme="6" tint="-0.249977111117893"/>
        <rFont val="Arial"/>
        <family val="2"/>
      </rPr>
      <t>8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 xml:space="preserve">10 </t>
    </r>
  </si>
  <si>
    <r>
      <t>N</t>
    </r>
    <r>
      <rPr>
        <vertAlign val="subscript"/>
        <sz val="10"/>
        <color theme="6" tint="-0.249977111117893"/>
        <rFont val="Arial"/>
        <family val="2"/>
      </rPr>
      <t>2</t>
    </r>
    <r>
      <rPr>
        <sz val="10"/>
        <color theme="6" tint="-0.249977111117893"/>
        <rFont val="Arial"/>
        <family val="2"/>
      </rPr>
      <t>O</t>
    </r>
  </si>
  <si>
    <r>
      <t>CO</t>
    </r>
    <r>
      <rPr>
        <vertAlign val="subscript"/>
        <sz val="10"/>
        <color theme="6" tint="-0.249977111117893"/>
        <rFont val="Arial"/>
        <family val="2"/>
      </rPr>
      <t>2</t>
    </r>
  </si>
  <si>
    <r>
      <t>CH</t>
    </r>
    <r>
      <rPr>
        <vertAlign val="subscript"/>
        <sz val="10"/>
        <color theme="6" tint="-0.249977111117893"/>
        <rFont val="Arial"/>
        <family val="2"/>
      </rPr>
      <t>4</t>
    </r>
  </si>
  <si>
    <t>Fabricación de productos primarios de metales preciosos y metales no ferrosos; cobre, plomo y zinc</t>
  </si>
  <si>
    <t>1. Producción de cobre- nivel 1</t>
  </si>
  <si>
    <t>Toneladas de cobre</t>
  </si>
  <si>
    <t>Emisión del proceso: Cobre nivel 1</t>
  </si>
  <si>
    <t>Emisión del proceso: Cobre nivel 2</t>
  </si>
  <si>
    <t>μg/ton</t>
  </si>
  <si>
    <t>μg</t>
  </si>
  <si>
    <t>1. Producción de cobre primario- nivel 1</t>
  </si>
  <si>
    <t>2. Producción de cobre primario- nivel 2</t>
  </si>
  <si>
    <t>3.Producción de cobre secundario- nivel 2</t>
  </si>
  <si>
    <t>4.Producción de plomo- nivel 1</t>
  </si>
  <si>
    <t>5. Producción primaria de plomo, sin disminución-nivel 2</t>
  </si>
  <si>
    <t>Emisión del proceso: Plomo nivel 1</t>
  </si>
  <si>
    <t>Emisión del proceso: Plomo nivel 2</t>
  </si>
  <si>
    <t>6. Producción primaria de plomo suponiendo tecnología promedio de EU- nivel 2</t>
  </si>
  <si>
    <t>Emisión del proceso: Plomo EU</t>
  </si>
  <si>
    <t>7. Producción secundaria de plomo; sin disminución-nivel 2</t>
  </si>
  <si>
    <t>Emisión del proceso: Plomo secundario</t>
  </si>
  <si>
    <t>8. Producción secundaria de plomo asumiendo tecnología promedio de EU-nivel 2</t>
  </si>
  <si>
    <t>Emisión del proceso: Plomo secundario EU</t>
  </si>
  <si>
    <t>9. Producción de zinc- nivel 1</t>
  </si>
  <si>
    <t>Emisión del proceso: Zinc nivel 1</t>
  </si>
  <si>
    <t>10. Producción primaria de zinc, sin cesar- nivel 2</t>
  </si>
  <si>
    <t>Emisión del proceso: Zinc nivel 2</t>
  </si>
  <si>
    <t>11. Producción primaria de zinc suponiendo tecnología promedio en EU- nivel 2</t>
  </si>
  <si>
    <t>Cobre nivel 1</t>
  </si>
  <si>
    <t>Cobre secundario nivel 2</t>
  </si>
  <si>
    <t>Plomo primario nivel 2</t>
  </si>
  <si>
    <t>Plomo secundario nivel 2</t>
  </si>
  <si>
    <t>Zinc nivel 1</t>
  </si>
  <si>
    <t>Toneladas de plomo</t>
  </si>
  <si>
    <t>Toneladas de zinc</t>
  </si>
  <si>
    <t>Cobre primario nivel 2</t>
  </si>
  <si>
    <t>Plomo nivel 1</t>
  </si>
  <si>
    <t>Plomo primario EU- nivel 2</t>
  </si>
  <si>
    <t>Plomo secundario EU- nivel 2</t>
  </si>
  <si>
    <t>Zinc primario nivel 2</t>
  </si>
  <si>
    <t>Zinc primario EU  nivel 2</t>
  </si>
  <si>
    <t>Factores de emisión para la industria de productos de mentales</t>
  </si>
  <si>
    <r>
      <rPr>
        <sz val="11"/>
        <color rgb="FF800000"/>
        <rFont val="Arial"/>
        <family val="2"/>
      </rPr>
      <t>NOx, CO, COVDM,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>,  Zn, HCB</t>
    </r>
  </si>
  <si>
    <r>
      <rPr>
        <sz val="11"/>
        <color rgb="FF800000"/>
        <rFont val="Arial"/>
        <family val="2"/>
      </rPr>
      <t>NOx, CO, COVDM,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 xml:space="preserve">, Zn, PCBs, HCB       </t>
    </r>
  </si>
  <si>
    <r>
      <rPr>
        <sz val="11"/>
        <color rgb="FF800000"/>
        <rFont val="Arial"/>
        <family val="2"/>
      </rPr>
      <t>NOx, CO, COVDM,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 xml:space="preserve">, Hg, Cr, Zn, HCB   </t>
    </r>
  </si>
  <si>
    <r>
      <rPr>
        <sz val="11"/>
        <color rgb="FF800000"/>
        <rFont val="Arial"/>
        <family val="2"/>
      </rPr>
      <t>NOx, CO, COVDM,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 xml:space="preserve">, Cr, HCB   </t>
    </r>
    <r>
      <rPr>
        <b/>
        <sz val="11"/>
        <color rgb="FF800000"/>
        <rFont val="Arial"/>
        <family val="2"/>
      </rPr>
      <t/>
    </r>
  </si>
  <si>
    <r>
      <rPr>
        <sz val="11"/>
        <color rgb="FF800000"/>
        <rFont val="Arial"/>
        <family val="2"/>
      </rPr>
      <t>NOx, CO, COVDM, SOx,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 xml:space="preserve">, As, Cr, HCB       </t>
    </r>
  </si>
  <si>
    <r>
      <rPr>
        <sz val="11"/>
        <color rgb="FF800000"/>
        <rFont val="Arial"/>
        <family val="2"/>
      </rPr>
      <t>NOx, CO, COVDM,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 xml:space="preserve">, As, Cr, HCB </t>
    </r>
  </si>
  <si>
    <r>
      <rPr>
        <sz val="11"/>
        <color rgb="FF800000"/>
        <rFont val="Arial"/>
        <family val="2"/>
      </rPr>
      <t>NOx, CO, COVDM, SOx,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 xml:space="preserve">, Hg, As, Cr, HCB             </t>
    </r>
  </si>
  <si>
    <r>
      <rPr>
        <sz val="11"/>
        <color rgb="FF800000"/>
        <rFont val="Arial"/>
        <family val="2"/>
      </rPr>
      <t>NOx, CO, COVDM,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 xml:space="preserve">, Hg, As, Cr, HCB     </t>
    </r>
  </si>
  <si>
    <r>
      <rPr>
        <sz val="11"/>
        <color rgb="FF800000"/>
        <rFont val="Arial"/>
        <family val="2"/>
      </rPr>
      <t xml:space="preserve"> NOx, CO, COVDM,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 xml:space="preserve">, As, Cr, HCB               </t>
    </r>
  </si>
  <si>
    <r>
      <rPr>
        <sz val="11"/>
        <color rgb="FF800000"/>
        <rFont val="Arial"/>
        <family val="2"/>
      </rPr>
      <t>NOx, CO, COVDM, SOx,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 xml:space="preserve">, As, Cr, HCB           </t>
    </r>
  </si>
  <si>
    <r>
      <rPr>
        <sz val="11"/>
        <color rgb="FF800000"/>
        <rFont val="Arial"/>
        <family val="2"/>
      </rPr>
      <t>NOx, CO, COVDM, SOx, NH</t>
    </r>
    <r>
      <rPr>
        <vertAlign val="subscript"/>
        <sz val="11"/>
        <color rgb="FF800000"/>
        <rFont val="Arial"/>
        <family val="2"/>
      </rPr>
      <t>3</t>
    </r>
    <r>
      <rPr>
        <sz val="11"/>
        <color rgb="FF800000"/>
        <rFont val="Arial"/>
        <family val="2"/>
      </rPr>
      <t>, As, Cr, HCB</t>
    </r>
  </si>
  <si>
    <r>
      <t xml:space="preserve">Ingresar las </t>
    </r>
    <r>
      <rPr>
        <b/>
        <sz val="12"/>
        <color theme="6"/>
        <rFont val="Arial"/>
        <family val="2"/>
      </rPr>
      <t>toneladas anuales procesadas</t>
    </r>
    <r>
      <rPr>
        <sz val="12"/>
        <color theme="1"/>
        <rFont val="Arial"/>
        <family val="2"/>
      </rPr>
      <t xml:space="preserve"> de la actividad productiva en la sección de entrada de datos, que se encuentra sombreada de naranja</t>
    </r>
  </si>
  <si>
    <t>Emisiones totales</t>
  </si>
  <si>
    <t xml:space="preserve">Combustión </t>
  </si>
  <si>
    <t>Proceso</t>
  </si>
  <si>
    <r>
      <rPr>
        <sz val="12"/>
        <color theme="5"/>
        <rFont val="Arial"/>
        <family val="2"/>
      </rPr>
      <t xml:space="preserve">1.- </t>
    </r>
    <r>
      <rPr>
        <sz val="12"/>
        <color theme="3"/>
        <rFont val="Arial"/>
        <family val="2"/>
      </rPr>
      <t>Esta cálculadora aplica para todas las emisiones por quema de combustibles y por emisiones de proceso.</t>
    </r>
  </si>
  <si>
    <t>Suma</t>
  </si>
  <si>
    <t>Emisiones por proceso (Pestañas azules)</t>
  </si>
  <si>
    <r>
      <rPr>
        <sz val="12"/>
        <color theme="5"/>
        <rFont val="Arial"/>
        <family val="2"/>
      </rPr>
      <t>2.-</t>
    </r>
    <r>
      <rPr>
        <sz val="12"/>
        <color theme="3"/>
        <rFont val="Arial"/>
        <family val="2"/>
      </rPr>
      <t xml:space="preserve"> Los resultados se muestran en números naturales con dos décimas, sin embargo existen emisiones que necesitan ser expresadas en forma exponencial cuando son convertidas a toneladas  por su valor tan pequeño, en la conversión a toneladas estos resultados se muestran en cero, debido a la limitación del rango de los números.</t>
    </r>
  </si>
  <si>
    <t xml:space="preserve"> Fuel oil, coque de petróleo</t>
  </si>
  <si>
    <t>Diésel, gasolina</t>
  </si>
  <si>
    <t>Madera, bagazo</t>
  </si>
  <si>
    <t>Líquidos ligeros</t>
  </si>
  <si>
    <t>Líquidos pesados</t>
  </si>
  <si>
    <r>
      <t xml:space="preserve">Al lado de la entrada de datos se encuentra la sección </t>
    </r>
    <r>
      <rPr>
        <b/>
        <sz val="12"/>
        <color theme="5"/>
        <rFont val="Arial"/>
        <family val="2"/>
      </rPr>
      <t>"Datos específicos"</t>
    </r>
    <r>
      <rPr>
        <sz val="12"/>
        <color theme="1"/>
        <rFont val="Arial"/>
        <family val="2"/>
      </rPr>
      <t>, donde se encuentran los poderes caloríficos y la densidad de los combustibles líquidos, si se cuentan con estos datos específicos se pueden sustituir en las unidades que se solicita.</t>
    </r>
  </si>
  <si>
    <r>
      <t xml:space="preserve">En la tabla de </t>
    </r>
    <r>
      <rPr>
        <b/>
        <sz val="12"/>
        <color rgb="FFFFC000"/>
        <rFont val="Arial"/>
        <family val="2"/>
      </rPr>
      <t>Resultados,</t>
    </r>
    <r>
      <rPr>
        <sz val="12"/>
        <color theme="1"/>
        <rFont val="Arial"/>
        <family val="2"/>
      </rPr>
      <t xml:space="preserve"> se muestran las emisiones calculadas por el método factores de emisión en toneladas</t>
    </r>
  </si>
  <si>
    <r>
      <t xml:space="preserve">Al final se deben que </t>
    </r>
    <r>
      <rPr>
        <b/>
        <u/>
        <sz val="12"/>
        <color theme="1"/>
        <rFont val="Arial"/>
        <family val="2"/>
      </rPr>
      <t>sumar</t>
    </r>
    <r>
      <rPr>
        <sz val="12"/>
        <color theme="1"/>
        <rFont val="Arial"/>
        <family val="2"/>
      </rPr>
      <t xml:space="preserve"> las</t>
    </r>
    <r>
      <rPr>
        <b/>
        <sz val="12"/>
        <color theme="5"/>
        <rFont val="Arial"/>
        <family val="2"/>
      </rPr>
      <t xml:space="preserve"> emisiones por combustión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y las </t>
    </r>
    <r>
      <rPr>
        <b/>
        <sz val="12"/>
        <color theme="6"/>
        <rFont val="Arial"/>
        <family val="2"/>
      </rPr>
      <t>emisiones por proceso</t>
    </r>
    <r>
      <rPr>
        <sz val="12"/>
        <color theme="1"/>
        <rFont val="Arial"/>
        <family val="2"/>
      </rPr>
      <t xml:space="preserve"> para obtener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4" tint="-0.499984740745262"/>
        <rFont val="Arial"/>
        <family val="2"/>
      </rPr>
      <t xml:space="preserve">las emisiones totales </t>
    </r>
    <r>
      <rPr>
        <sz val="12"/>
        <color theme="1"/>
        <rFont val="Arial"/>
        <family val="2"/>
      </rPr>
      <t>en la pestaña "total" se muestra dicha suma. Es importante recordar que en la sección de combustibles solo se debe ingresar los valores de los combustibles que se utilizaron y lo demás en 0.</t>
    </r>
  </si>
  <si>
    <t>Emisiones por combustión (Pestañas de color naranja)</t>
  </si>
  <si>
    <t>Parámetro</t>
  </si>
  <si>
    <t>Entrada de datos</t>
  </si>
  <si>
    <t>Gas natural</t>
  </si>
  <si>
    <t>Emisión de gas natural</t>
  </si>
  <si>
    <r>
      <t>Fuel oil: PCBs, HCB,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Coque de petróleo: PCBs, HCB, Zn,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</si>
  <si>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t>Fuel oil</t>
  </si>
  <si>
    <t>Emisión de fuel oil</t>
  </si>
  <si>
    <t>Emisión de coque de petróleo</t>
  </si>
  <si>
    <t>Emisión de madera</t>
  </si>
  <si>
    <t>Emisión de bagazo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</si>
</sst>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100" x14ac:knownFonts="1">
    <font>
      <sz val="12"/>
      <color theme="1"/>
      <name val="Rockwell"/>
      <family val="2"/>
      <scheme val="minor"/>
    </font>
    <font>
      <sz val="10"/>
      <color theme="1"/>
      <name val="Arial"/>
      <family val="2"/>
    </font>
    <font>
      <sz val="7.5"/>
      <color theme="1"/>
      <name val="Arial Black"/>
      <family val="2"/>
    </font>
    <font>
      <sz val="9"/>
      <color rgb="FF126EA0"/>
      <name val="Arial"/>
      <family val="2"/>
    </font>
    <font>
      <sz val="10"/>
      <color rgb="FF000000"/>
      <name val="Arial"/>
      <family val="2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006100"/>
      <name val="Rockwell"/>
      <family val="2"/>
      <scheme val="minor"/>
    </font>
    <font>
      <sz val="12"/>
      <color rgb="FF9C0006"/>
      <name val="Rockwell"/>
      <family val="2"/>
      <scheme val="minor"/>
    </font>
    <font>
      <sz val="12"/>
      <color rgb="FF3F3F76"/>
      <name val="Rockwell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sz val="10"/>
      <color theme="4" tint="-0.499984740745262"/>
      <name val="Arial"/>
      <family val="2"/>
    </font>
    <font>
      <sz val="12"/>
      <color theme="1"/>
      <name val="Arial"/>
      <family val="2"/>
    </font>
    <font>
      <sz val="16"/>
      <color rgb="FF126EA0"/>
      <name val="Arial"/>
      <family val="2"/>
    </font>
    <font>
      <sz val="10"/>
      <color theme="5"/>
      <name val="Arial"/>
      <family val="2"/>
    </font>
    <font>
      <sz val="10"/>
      <color rgb="FF800000"/>
      <name val="Arial"/>
      <family val="2"/>
    </font>
    <font>
      <vertAlign val="subscript"/>
      <sz val="10"/>
      <color theme="4" tint="-0.499984740745262"/>
      <name val="Arial"/>
      <family val="2"/>
    </font>
    <font>
      <sz val="8"/>
      <name val="Rockwell"/>
      <family val="2"/>
      <scheme val="minor"/>
    </font>
    <font>
      <sz val="16"/>
      <color theme="5"/>
      <name val="Arial"/>
      <family val="2"/>
    </font>
    <font>
      <sz val="9"/>
      <color theme="5"/>
      <name val="Arial"/>
      <family val="2"/>
    </font>
    <font>
      <vertAlign val="superscript"/>
      <sz val="10"/>
      <name val="Arial"/>
      <family val="2"/>
    </font>
    <font>
      <sz val="12"/>
      <color theme="0"/>
      <name val="Rockwell"/>
      <family val="2"/>
      <scheme val="minor"/>
    </font>
    <font>
      <sz val="12"/>
      <color theme="0"/>
      <name val="Arial"/>
      <family val="2"/>
    </font>
    <font>
      <b/>
      <sz val="12"/>
      <color theme="5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26"/>
      <color theme="4" tint="-0.499984740745262"/>
      <name val="Arial"/>
      <family val="2"/>
    </font>
    <font>
      <sz val="26"/>
      <color theme="5"/>
      <name val="Arial"/>
      <family val="2"/>
    </font>
    <font>
      <sz val="28"/>
      <color theme="5"/>
      <name val="Arial"/>
      <family val="2"/>
    </font>
    <font>
      <sz val="9"/>
      <name val="Arial"/>
      <family val="2"/>
    </font>
    <font>
      <sz val="28"/>
      <color theme="4" tint="-0.499984740745262"/>
      <name val="Arial"/>
      <family val="2"/>
    </font>
    <font>
      <sz val="20"/>
      <color theme="0" tint="-0.499984740745262"/>
      <name val="Arial"/>
      <family val="2"/>
    </font>
    <font>
      <sz val="11"/>
      <color theme="0"/>
      <name val="Arial"/>
      <family val="2"/>
    </font>
    <font>
      <sz val="16"/>
      <color rgb="FFFEA022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20"/>
      <color theme="4" tint="-0.499984740745262"/>
      <name val="Arial"/>
      <family val="2"/>
    </font>
    <font>
      <sz val="24"/>
      <color theme="4" tint="-0.499984740745262"/>
      <name val="Arial"/>
      <family val="2"/>
    </font>
    <font>
      <sz val="20"/>
      <color rgb="FFFEA022"/>
      <name val="Arial"/>
      <family val="2"/>
    </font>
    <font>
      <sz val="20"/>
      <color theme="5"/>
      <name val="Arial"/>
      <family val="2"/>
    </font>
    <font>
      <b/>
      <sz val="10"/>
      <color theme="5" tint="-0.499984740745262"/>
      <name val="Arial"/>
      <family val="2"/>
    </font>
    <font>
      <sz val="24"/>
      <color theme="4" tint="-0.499984740745262"/>
      <name val="Rockwell"/>
      <family val="1"/>
      <scheme val="minor"/>
    </font>
    <font>
      <sz val="20"/>
      <color rgb="FF126FA0"/>
      <name val="Arial"/>
      <family val="2"/>
    </font>
    <font>
      <vertAlign val="subscript"/>
      <sz val="10"/>
      <color theme="5"/>
      <name val="Arial"/>
      <family val="2"/>
    </font>
    <font>
      <sz val="12"/>
      <color rgb="FF9C6500"/>
      <name val="Rockwell"/>
      <family val="2"/>
      <scheme val="minor"/>
    </font>
    <font>
      <b/>
      <sz val="12"/>
      <color theme="5"/>
      <name val="Arial"/>
      <family val="2"/>
    </font>
    <font>
      <sz val="10"/>
      <color rgb="FF808080"/>
      <name val="Arial"/>
      <family val="2"/>
    </font>
    <font>
      <sz val="10"/>
      <color rgb="FF9C0006"/>
      <name val="Arial"/>
      <family val="2"/>
    </font>
    <font>
      <b/>
      <sz val="14"/>
      <color theme="5" tint="-0.499984740745262"/>
      <name val="Arial"/>
      <family val="2"/>
    </font>
    <font>
      <sz val="10"/>
      <color rgb="FF9C6500"/>
      <name val="Arial"/>
      <family val="2"/>
    </font>
    <font>
      <sz val="12"/>
      <color theme="5"/>
      <name val="Rockwell"/>
      <family val="2"/>
      <scheme val="minor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rgb="FF800000"/>
      <name val="Arial"/>
      <family val="2"/>
    </font>
    <font>
      <vertAlign val="subscript"/>
      <sz val="10"/>
      <color rgb="FF800000"/>
      <name val="Arial"/>
      <family val="2"/>
    </font>
    <font>
      <sz val="12"/>
      <name val="Rockwell"/>
      <family val="2"/>
      <scheme val="minor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10"/>
      <color theme="6" tint="-0.249977111117893"/>
      <name val="Arial"/>
      <family val="2"/>
    </font>
    <font>
      <vertAlign val="subscript"/>
      <sz val="10"/>
      <color theme="6" tint="-0.249977111117893"/>
      <name val="Arial"/>
      <family val="2"/>
    </font>
    <font>
      <sz val="10"/>
      <color theme="5" tint="-0.249977111117893"/>
      <name val="Arial"/>
      <family val="2"/>
    </font>
    <font>
      <sz val="22"/>
      <color theme="4" tint="-0.499984740745262"/>
      <name val="Arial"/>
      <family val="2"/>
    </font>
    <font>
      <sz val="22"/>
      <color theme="6" tint="-0.249977111117893"/>
      <name val="Arial"/>
      <family val="2"/>
    </font>
    <font>
      <sz val="22"/>
      <color theme="6"/>
      <name val="Arial"/>
      <family val="2"/>
    </font>
    <font>
      <sz val="10"/>
      <color theme="9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26"/>
      <color theme="9"/>
      <name val="Arial"/>
      <family val="2"/>
    </font>
    <font>
      <sz val="24"/>
      <color theme="5"/>
      <name val="Arial"/>
      <family val="2"/>
    </font>
    <font>
      <sz val="11"/>
      <color rgb="FF800000"/>
      <name val="Arial"/>
      <family val="2"/>
    </font>
    <font>
      <vertAlign val="subscript"/>
      <sz val="11"/>
      <color rgb="FF800000"/>
      <name val="Arial"/>
      <family val="2"/>
    </font>
    <font>
      <b/>
      <sz val="11"/>
      <color rgb="FF800000"/>
      <name val="Arial"/>
      <family val="2"/>
    </font>
    <font>
      <sz val="28"/>
      <color theme="6"/>
      <name val="Arial"/>
      <family val="2"/>
    </font>
    <font>
      <sz val="12"/>
      <color theme="6"/>
      <name val="Arial"/>
      <family val="2"/>
    </font>
    <font>
      <sz val="26"/>
      <color theme="6"/>
      <name val="Arial"/>
      <family val="2"/>
    </font>
    <font>
      <b/>
      <sz val="11"/>
      <color theme="5"/>
      <name val="Arial"/>
      <family val="2"/>
    </font>
    <font>
      <b/>
      <sz val="12"/>
      <color theme="6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rgb="FF8F5301"/>
      <name val="Arial"/>
      <family val="2"/>
    </font>
    <font>
      <b/>
      <sz val="20"/>
      <color theme="1"/>
      <name val="Arial"/>
      <family val="2"/>
    </font>
    <font>
      <sz val="14"/>
      <color theme="5"/>
      <name val="Arial"/>
      <family val="2"/>
    </font>
    <font>
      <sz val="12"/>
      <color theme="3"/>
      <name val="Arial"/>
      <family val="2"/>
    </font>
    <font>
      <sz val="12"/>
      <color theme="5"/>
      <name val="Arial"/>
      <family val="2"/>
    </font>
    <font>
      <sz val="11"/>
      <color theme="3"/>
      <name val="Arial"/>
      <family val="2"/>
    </font>
    <font>
      <b/>
      <sz val="12"/>
      <color theme="0"/>
      <name val="Arial"/>
      <family val="2"/>
    </font>
    <font>
      <b/>
      <sz val="12"/>
      <color rgb="FFFFC000"/>
      <name val="Arial"/>
      <family val="2"/>
    </font>
    <font>
      <sz val="22"/>
      <color theme="5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Rockwell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5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CD2"/>
        <bgColor rgb="FF000000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3"/>
        <bgColor indexed="64"/>
      </patternFill>
    </fill>
  </fills>
  <borders count="6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rgb="FFFEA022"/>
      </left>
      <right style="thin">
        <color rgb="FFFEA022"/>
      </right>
      <top style="thin">
        <color rgb="FFFEA022"/>
      </top>
      <bottom style="thin">
        <color rgb="FFFEA0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5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theme="0" tint="-0.149998474074526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9"/>
      </left>
      <right/>
      <top style="thin">
        <color rgb="FF7F7F7F"/>
      </top>
      <bottom style="thin">
        <color rgb="FF7F7F7F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9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5" fillId="2" borderId="0" xfId="0" applyFont="1" applyFill="1"/>
    <xf numFmtId="0" fontId="1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 wrapText="1"/>
    </xf>
    <xf numFmtId="11" fontId="13" fillId="4" borderId="11" xfId="461" applyNumberFormat="1" applyFont="1" applyBorder="1" applyAlignment="1">
      <alignment horizontal="center" vertical="center"/>
    </xf>
    <xf numFmtId="0" fontId="7" fillId="2" borderId="11" xfId="461" applyFont="1" applyFill="1" applyBorder="1" applyAlignment="1">
      <alignment horizontal="center" vertical="center"/>
    </xf>
    <xf numFmtId="11" fontId="51" fillId="5" borderId="11" xfId="462" applyNumberFormat="1" applyFont="1" applyBorder="1" applyAlignment="1">
      <alignment horizontal="center" vertical="center" wrapText="1"/>
    </xf>
    <xf numFmtId="0" fontId="7" fillId="17" borderId="11" xfId="462" applyFont="1" applyFill="1" applyBorder="1" applyAlignment="1">
      <alignment horizontal="center" vertical="center" wrapText="1"/>
    </xf>
    <xf numFmtId="0" fontId="53" fillId="16" borderId="11" xfId="783" applyFont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1" fillId="19" borderId="0" xfId="0" applyFont="1" applyFill="1" applyAlignment="1">
      <alignment horizontal="center" vertical="center"/>
    </xf>
    <xf numFmtId="0" fontId="7" fillId="20" borderId="0" xfId="0" applyFont="1" applyFill="1" applyBorder="1" applyAlignment="1">
      <alignment horizontal="center" vertical="center" wrapText="1"/>
    </xf>
    <xf numFmtId="0" fontId="18" fillId="19" borderId="0" xfId="0" applyFont="1" applyFill="1" applyBorder="1" applyAlignment="1">
      <alignment horizontal="center" vertical="center" wrapText="1"/>
    </xf>
    <xf numFmtId="0" fontId="43" fillId="19" borderId="0" xfId="0" applyFont="1" applyFill="1" applyBorder="1" applyAlignment="1">
      <alignment vertical="center"/>
    </xf>
    <xf numFmtId="2" fontId="7" fillId="2" borderId="48" xfId="0" applyNumberFormat="1" applyFont="1" applyFill="1" applyBorder="1" applyAlignment="1">
      <alignment horizontal="center" vertical="center"/>
    </xf>
    <xf numFmtId="0" fontId="63" fillId="2" borderId="11" xfId="462" applyFont="1" applyFill="1" applyBorder="1" applyAlignment="1">
      <alignment horizontal="center" vertical="center" wrapText="1"/>
    </xf>
    <xf numFmtId="0" fontId="63" fillId="2" borderId="11" xfId="0" applyFont="1" applyFill="1" applyBorder="1" applyAlignment="1">
      <alignment horizontal="center" vertical="center"/>
    </xf>
    <xf numFmtId="0" fontId="15" fillId="19" borderId="0" xfId="0" applyFont="1" applyFill="1"/>
    <xf numFmtId="0" fontId="15" fillId="0" borderId="0" xfId="0" applyFont="1"/>
    <xf numFmtId="0" fontId="61" fillId="2" borderId="0" xfId="0" applyFont="1" applyFill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2" borderId="0" xfId="0" applyFont="1" applyFill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5" fillId="16" borderId="11" xfId="783" applyFont="1" applyBorder="1" applyAlignment="1">
      <alignment horizontal="center" vertical="center" wrapText="1"/>
    </xf>
    <xf numFmtId="2" fontId="69" fillId="2" borderId="48" xfId="0" applyNumberFormat="1" applyFont="1" applyFill="1" applyBorder="1" applyAlignment="1">
      <alignment horizontal="center" vertical="center"/>
    </xf>
    <xf numFmtId="11" fontId="7" fillId="8" borderId="11" xfId="0" applyNumberFormat="1" applyFont="1" applyFill="1" applyBorder="1" applyAlignment="1">
      <alignment horizontal="center" vertical="center" wrapText="1"/>
    </xf>
    <xf numFmtId="0" fontId="14" fillId="2" borderId="48" xfId="462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 wrapText="1"/>
    </xf>
    <xf numFmtId="2" fontId="14" fillId="2" borderId="48" xfId="0" applyNumberFormat="1" applyFont="1" applyFill="1" applyBorder="1" applyAlignment="1">
      <alignment horizontal="center" vertical="center"/>
    </xf>
    <xf numFmtId="0" fontId="72" fillId="2" borderId="0" xfId="0" applyFont="1" applyFill="1" applyAlignment="1">
      <alignment wrapText="1"/>
    </xf>
    <xf numFmtId="0" fontId="63" fillId="2" borderId="11" xfId="0" applyFont="1" applyFill="1" applyBorder="1" applyAlignment="1">
      <alignment horizontal="center" vertical="center" wrapText="1"/>
    </xf>
    <xf numFmtId="0" fontId="85" fillId="2" borderId="0" xfId="0" applyFont="1" applyFill="1"/>
    <xf numFmtId="0" fontId="86" fillId="2" borderId="0" xfId="0" applyFont="1" applyFill="1" applyBorder="1" applyAlignment="1">
      <alignment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164" fontId="1" fillId="11" borderId="0" xfId="0" applyNumberFormat="1" applyFont="1" applyFill="1" applyAlignment="1" applyProtection="1">
      <alignment horizontal="center" vertical="center"/>
      <protection locked="0"/>
    </xf>
    <xf numFmtId="164" fontId="12" fillId="13" borderId="26" xfId="659" applyNumberFormat="1" applyFont="1" applyFill="1" applyBorder="1" applyAlignment="1" applyProtection="1">
      <alignment horizontal="center" vertical="center"/>
      <protection locked="0"/>
    </xf>
    <xf numFmtId="0" fontId="12" fillId="23" borderId="26" xfId="659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Protection="1"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11" borderId="0" xfId="0" applyFont="1" applyFill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vertical="center"/>
      <protection locked="0"/>
    </xf>
    <xf numFmtId="0" fontId="50" fillId="0" borderId="37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4" fillId="2" borderId="23" xfId="462" applyFont="1" applyFill="1" applyBorder="1" applyAlignment="1" applyProtection="1">
      <alignment horizontal="center" vertical="center" wrapText="1"/>
      <protection locked="0"/>
    </xf>
    <xf numFmtId="0" fontId="17" fillId="8" borderId="29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14" fillId="2" borderId="3" xfId="462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7" fillId="8" borderId="2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center" vertical="center" wrapText="1"/>
    </xf>
    <xf numFmtId="11" fontId="13" fillId="4" borderId="29" xfId="461" applyNumberFormat="1" applyFont="1" applyBorder="1" applyAlignment="1" applyProtection="1">
      <alignment horizontal="center" vertical="center"/>
    </xf>
    <xf numFmtId="0" fontId="7" fillId="2" borderId="29" xfId="462" applyFont="1" applyFill="1" applyBorder="1" applyAlignment="1" applyProtection="1">
      <alignment horizontal="center" vertical="center" wrapText="1"/>
    </xf>
    <xf numFmtId="0" fontId="51" fillId="5" borderId="29" xfId="462" applyFont="1" applyBorder="1" applyAlignment="1" applyProtection="1">
      <alignment horizontal="center" vertical="center" wrapText="1"/>
    </xf>
    <xf numFmtId="0" fontId="7" fillId="17" borderId="29" xfId="462" applyFont="1" applyFill="1" applyBorder="1" applyAlignment="1" applyProtection="1">
      <alignment horizontal="center" vertical="center" wrapText="1"/>
    </xf>
    <xf numFmtId="0" fontId="7" fillId="2" borderId="29" xfId="783" applyFont="1" applyFill="1" applyBorder="1" applyAlignment="1" applyProtection="1">
      <alignment horizontal="center" vertical="center" wrapText="1"/>
    </xf>
    <xf numFmtId="0" fontId="53" fillId="16" borderId="29" xfId="783" applyFont="1" applyBorder="1" applyAlignment="1" applyProtection="1">
      <alignment horizontal="center" vertical="center" wrapText="1"/>
    </xf>
    <xf numFmtId="0" fontId="7" fillId="17" borderId="29" xfId="783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/>
    </xf>
    <xf numFmtId="3" fontId="7" fillId="2" borderId="29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52" fillId="0" borderId="4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39" fillId="2" borderId="0" xfId="0" applyFont="1" applyFill="1" applyProtection="1"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42" fillId="12" borderId="0" xfId="0" applyFont="1" applyFill="1" applyAlignment="1" applyProtection="1">
      <alignment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vertical="center"/>
      <protection locked="0"/>
    </xf>
    <xf numFmtId="164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vertical="center"/>
      <protection locked="0"/>
    </xf>
    <xf numFmtId="164" fontId="38" fillId="13" borderId="26" xfId="659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locked="0"/>
    </xf>
    <xf numFmtId="0" fontId="38" fillId="13" borderId="26" xfId="636" applyFont="1" applyFill="1" applyBorder="1" applyAlignment="1" applyProtection="1">
      <alignment horizontal="center" vertical="center" wrapText="1"/>
      <protection locked="0"/>
    </xf>
    <xf numFmtId="0" fontId="38" fillId="23" borderId="26" xfId="659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Protection="1"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40" fillId="2" borderId="8" xfId="0" applyFont="1" applyFill="1" applyBorder="1" applyAlignment="1" applyProtection="1">
      <alignment horizontal="center" vertical="center"/>
      <protection locked="0"/>
    </xf>
    <xf numFmtId="0" fontId="35" fillId="2" borderId="3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7" fillId="2" borderId="2" xfId="462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54" fillId="2" borderId="0" xfId="0" applyFont="1" applyFill="1" applyProtection="1">
      <protection locked="0"/>
    </xf>
    <xf numFmtId="2" fontId="7" fillId="8" borderId="38" xfId="0" applyNumberFormat="1" applyFont="1" applyFill="1" applyBorder="1" applyAlignment="1" applyProtection="1">
      <alignment horizontal="center" vertical="center" wrapText="1"/>
    </xf>
    <xf numFmtId="0" fontId="7" fillId="8" borderId="38" xfId="0" applyFont="1" applyFill="1" applyBorder="1" applyAlignment="1" applyProtection="1">
      <alignment horizontal="center" vertical="center" wrapText="1"/>
    </xf>
    <xf numFmtId="11" fontId="13" fillId="4" borderId="39" xfId="461" applyNumberFormat="1" applyFont="1" applyBorder="1" applyAlignment="1" applyProtection="1">
      <alignment horizontal="center" vertical="center"/>
    </xf>
    <xf numFmtId="11" fontId="7" fillId="2" borderId="19" xfId="461" applyNumberFormat="1" applyFont="1" applyFill="1" applyBorder="1" applyAlignment="1" applyProtection="1">
      <alignment horizontal="center" vertical="center"/>
    </xf>
    <xf numFmtId="166" fontId="7" fillId="8" borderId="38" xfId="0" applyNumberFormat="1" applyFont="1" applyFill="1" applyBorder="1" applyAlignment="1" applyProtection="1">
      <alignment horizontal="center" vertical="center" wrapText="1"/>
    </xf>
    <xf numFmtId="11" fontId="13" fillId="4" borderId="12" xfId="461" applyNumberFormat="1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2" fontId="7" fillId="2" borderId="38" xfId="783" applyNumberFormat="1" applyFont="1" applyFill="1" applyBorder="1" applyAlignment="1" applyProtection="1">
      <alignment horizontal="center" vertical="center" wrapText="1"/>
    </xf>
    <xf numFmtId="0" fontId="7" fillId="2" borderId="38" xfId="783" applyFont="1" applyFill="1" applyBorder="1" applyAlignment="1" applyProtection="1">
      <alignment horizontal="center" vertical="center" wrapText="1"/>
    </xf>
    <xf numFmtId="0" fontId="53" fillId="16" borderId="34" xfId="783" applyFont="1" applyBorder="1" applyAlignment="1" applyProtection="1">
      <alignment horizontal="center" vertical="center" wrapText="1"/>
    </xf>
    <xf numFmtId="0" fontId="7" fillId="2" borderId="19" xfId="783" applyFont="1" applyFill="1" applyBorder="1" applyAlignment="1" applyProtection="1">
      <alignment horizontal="center" vertical="center" wrapText="1"/>
    </xf>
    <xf numFmtId="11" fontId="7" fillId="2" borderId="0" xfId="461" applyNumberFormat="1" applyFont="1" applyFill="1" applyBorder="1" applyAlignment="1" applyProtection="1">
      <alignment horizontal="center" vertical="center"/>
    </xf>
    <xf numFmtId="2" fontId="7" fillId="2" borderId="38" xfId="462" applyNumberFormat="1" applyFont="1" applyFill="1" applyBorder="1" applyAlignment="1" applyProtection="1">
      <alignment horizontal="center" vertical="center" wrapText="1"/>
    </xf>
    <xf numFmtId="0" fontId="7" fillId="2" borderId="38" xfId="462" applyFont="1" applyFill="1" applyBorder="1" applyAlignment="1" applyProtection="1">
      <alignment horizontal="center" vertical="center" wrapText="1"/>
    </xf>
    <xf numFmtId="0" fontId="51" fillId="5" borderId="38" xfId="462" applyFont="1" applyBorder="1" applyAlignment="1" applyProtection="1">
      <alignment horizontal="center" vertical="center" wrapText="1"/>
    </xf>
    <xf numFmtId="166" fontId="7" fillId="17" borderId="38" xfId="462" applyNumberFormat="1" applyFont="1" applyFill="1" applyBorder="1" applyAlignment="1" applyProtection="1">
      <alignment horizontal="center" vertical="center" wrapText="1"/>
    </xf>
    <xf numFmtId="0" fontId="7" fillId="17" borderId="38" xfId="462" applyFont="1" applyFill="1" applyBorder="1" applyAlignment="1" applyProtection="1">
      <alignment horizontal="center" vertical="center" wrapText="1"/>
    </xf>
    <xf numFmtId="1" fontId="7" fillId="8" borderId="38" xfId="0" applyNumberFormat="1" applyFont="1" applyFill="1" applyBorder="1" applyAlignment="1" applyProtection="1">
      <alignment horizontal="center" vertical="center" wrapText="1"/>
    </xf>
    <xf numFmtId="2" fontId="7" fillId="17" borderId="38" xfId="462" applyNumberFormat="1" applyFont="1" applyFill="1" applyBorder="1" applyAlignment="1" applyProtection="1">
      <alignment horizontal="center" vertical="center" wrapText="1"/>
    </xf>
    <xf numFmtId="0" fontId="51" fillId="5" borderId="34" xfId="462" applyFont="1" applyBorder="1" applyAlignment="1" applyProtection="1">
      <alignment horizontal="center" vertical="center" wrapText="1"/>
    </xf>
    <xf numFmtId="0" fontId="7" fillId="2" borderId="19" xfId="462" applyFont="1" applyFill="1" applyBorder="1" applyAlignment="1" applyProtection="1">
      <alignment horizontal="center" vertical="center" wrapText="1"/>
    </xf>
    <xf numFmtId="0" fontId="44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10" borderId="16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42" fillId="15" borderId="0" xfId="0" applyFont="1" applyFill="1" applyAlignment="1" applyProtection="1">
      <alignment vertical="center"/>
      <protection locked="0"/>
    </xf>
    <xf numFmtId="0" fontId="37" fillId="12" borderId="0" xfId="0" applyFont="1" applyFill="1" applyBorder="1" applyAlignment="1" applyProtection="1">
      <alignment vertical="center"/>
      <protection locked="0"/>
    </xf>
    <xf numFmtId="0" fontId="0" fillId="11" borderId="0" xfId="0" applyFill="1" applyBorder="1" applyProtection="1">
      <protection locked="0"/>
    </xf>
    <xf numFmtId="0" fontId="7" fillId="12" borderId="0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vertical="center" wrapText="1"/>
      <protection locked="0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11" borderId="0" xfId="0" applyFill="1" applyProtection="1"/>
    <xf numFmtId="0" fontId="7" fillId="3" borderId="4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/>
    </xf>
    <xf numFmtId="0" fontId="55" fillId="3" borderId="4" xfId="0" applyFont="1" applyFill="1" applyBorder="1" applyAlignment="1" applyProtection="1">
      <alignment horizontal="center" vertical="center" wrapText="1"/>
    </xf>
    <xf numFmtId="0" fontId="0" fillId="11" borderId="0" xfId="0" applyFill="1" applyBorder="1" applyProtection="1"/>
    <xf numFmtId="0" fontId="7" fillId="12" borderId="0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Alignment="1" applyProtection="1">
      <alignment vertical="center"/>
    </xf>
    <xf numFmtId="0" fontId="35" fillId="2" borderId="0" xfId="0" applyFont="1" applyFill="1" applyAlignment="1" applyProtection="1">
      <alignment horizontal="center" vertical="center"/>
    </xf>
    <xf numFmtId="0" fontId="40" fillId="2" borderId="8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center" vertical="center"/>
    </xf>
    <xf numFmtId="0" fontId="14" fillId="2" borderId="3" xfId="462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/>
    </xf>
    <xf numFmtId="0" fontId="17" fillId="2" borderId="11" xfId="462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13" fillId="4" borderId="11" xfId="461" applyFont="1" applyBorder="1" applyAlignment="1" applyProtection="1">
      <alignment horizontal="center" vertical="center"/>
    </xf>
    <xf numFmtId="0" fontId="7" fillId="2" borderId="11" xfId="461" applyFont="1" applyFill="1" applyBorder="1" applyAlignment="1" applyProtection="1">
      <alignment horizontal="center" vertical="center"/>
    </xf>
    <xf numFmtId="2" fontId="7" fillId="8" borderId="11" xfId="0" applyNumberFormat="1" applyFont="1" applyFill="1" applyBorder="1" applyAlignment="1" applyProtection="1">
      <alignment horizontal="center" vertical="center" wrapText="1"/>
    </xf>
    <xf numFmtId="11" fontId="13" fillId="4" borderId="11" xfId="461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7" fillId="8" borderId="31" xfId="0" applyFont="1" applyFill="1" applyBorder="1" applyAlignment="1" applyProtection="1">
      <alignment horizontal="center" vertical="center" wrapText="1"/>
    </xf>
    <xf numFmtId="0" fontId="13" fillId="4" borderId="31" xfId="461" applyFont="1" applyBorder="1" applyAlignment="1" applyProtection="1">
      <alignment horizontal="center" vertical="center"/>
    </xf>
    <xf numFmtId="0" fontId="7" fillId="2" borderId="31" xfId="461" applyFont="1" applyFill="1" applyBorder="1" applyAlignment="1" applyProtection="1">
      <alignment horizontal="center" vertical="center"/>
    </xf>
    <xf numFmtId="2" fontId="7" fillId="8" borderId="31" xfId="0" applyNumberFormat="1" applyFont="1" applyFill="1" applyBorder="1" applyAlignment="1" applyProtection="1">
      <alignment horizontal="center" vertical="center" wrapText="1"/>
    </xf>
    <xf numFmtId="11" fontId="13" fillId="4" borderId="31" xfId="461" applyNumberFormat="1" applyFont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17" fillId="2" borderId="24" xfId="462" applyFont="1" applyFill="1" applyBorder="1" applyAlignment="1" applyProtection="1">
      <alignment horizontal="center" vertical="center" wrapText="1"/>
    </xf>
    <xf numFmtId="0" fontId="7" fillId="17" borderId="24" xfId="783" applyFont="1" applyFill="1" applyBorder="1" applyAlignment="1" applyProtection="1">
      <alignment horizontal="center" vertical="center" wrapText="1"/>
    </xf>
    <xf numFmtId="0" fontId="53" fillId="16" borderId="24" xfId="783" applyFont="1" applyBorder="1" applyAlignment="1" applyProtection="1">
      <alignment horizontal="center" vertical="center" wrapText="1"/>
    </xf>
    <xf numFmtId="166" fontId="7" fillId="8" borderId="24" xfId="0" applyNumberFormat="1" applyFont="1" applyFill="1" applyBorder="1" applyAlignment="1" applyProtection="1">
      <alignment horizontal="center" vertical="center" wrapText="1"/>
    </xf>
    <xf numFmtId="0" fontId="7" fillId="8" borderId="24" xfId="0" applyFont="1" applyFill="1" applyBorder="1" applyAlignment="1" applyProtection="1">
      <alignment horizontal="center" vertical="center" wrapText="1"/>
    </xf>
    <xf numFmtId="11" fontId="13" fillId="4" borderId="24" xfId="461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3" fillId="4" borderId="24" xfId="461" applyFont="1" applyBorder="1" applyAlignment="1" applyProtection="1">
      <alignment horizontal="center" vertical="center"/>
    </xf>
    <xf numFmtId="0" fontId="7" fillId="2" borderId="24" xfId="461" applyFont="1" applyFill="1" applyBorder="1" applyAlignment="1" applyProtection="1">
      <alignment horizontal="center" vertical="center"/>
    </xf>
    <xf numFmtId="0" fontId="7" fillId="17" borderId="24" xfId="462" applyFont="1" applyFill="1" applyBorder="1" applyAlignment="1" applyProtection="1">
      <alignment horizontal="center" vertical="center" wrapText="1"/>
    </xf>
    <xf numFmtId="0" fontId="51" fillId="5" borderId="24" xfId="462" applyFont="1" applyBorder="1" applyAlignment="1" applyProtection="1">
      <alignment horizontal="center" vertical="center" wrapText="1"/>
    </xf>
    <xf numFmtId="0" fontId="7" fillId="2" borderId="24" xfId="462" applyFont="1" applyFill="1" applyBorder="1" applyAlignment="1" applyProtection="1">
      <alignment horizontal="center" vertical="center" wrapText="1"/>
    </xf>
    <xf numFmtId="2" fontId="7" fillId="8" borderId="24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/>
    <xf numFmtId="0" fontId="37" fillId="12" borderId="0" xfId="0" applyFont="1" applyFill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60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8" fillId="11" borderId="0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  <xf numFmtId="0" fontId="35" fillId="2" borderId="32" xfId="0" applyFont="1" applyFill="1" applyBorder="1" applyAlignment="1" applyProtection="1">
      <alignment horizontal="center" vertical="center"/>
    </xf>
    <xf numFmtId="11" fontId="14" fillId="2" borderId="3" xfId="462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/>
    </xf>
    <xf numFmtId="11" fontId="14" fillId="2" borderId="3" xfId="0" applyNumberFormat="1" applyFont="1" applyFill="1" applyBorder="1" applyAlignment="1" applyProtection="1">
      <alignment horizontal="center" vertical="center" wrapText="1"/>
    </xf>
    <xf numFmtId="0" fontId="7" fillId="17" borderId="11" xfId="783" applyFont="1" applyFill="1" applyBorder="1" applyAlignment="1" applyProtection="1">
      <alignment horizontal="center" vertical="center" wrapText="1"/>
    </xf>
    <xf numFmtId="0" fontId="53" fillId="16" borderId="11" xfId="783" applyFont="1" applyBorder="1" applyAlignment="1" applyProtection="1">
      <alignment horizontal="center" vertical="center" wrapText="1"/>
    </xf>
    <xf numFmtId="0" fontId="7" fillId="17" borderId="11" xfId="462" applyFont="1" applyFill="1" applyBorder="1" applyAlignment="1" applyProtection="1">
      <alignment horizontal="center" vertical="center" wrapText="1"/>
    </xf>
    <xf numFmtId="0" fontId="51" fillId="5" borderId="11" xfId="462" applyFont="1" applyBorder="1" applyAlignment="1" applyProtection="1">
      <alignment horizontal="center" vertical="center" wrapText="1"/>
    </xf>
    <xf numFmtId="11" fontId="14" fillId="2" borderId="3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165" fontId="7" fillId="8" borderId="11" xfId="0" applyNumberFormat="1" applyFont="1" applyFill="1" applyBorder="1" applyAlignment="1" applyProtection="1">
      <alignment horizontal="center" vertical="center" wrapText="1"/>
    </xf>
    <xf numFmtId="0" fontId="7" fillId="2" borderId="11" xfId="462" applyFont="1" applyFill="1" applyBorder="1" applyAlignment="1" applyProtection="1">
      <alignment horizontal="center" vertical="center" wrapText="1"/>
    </xf>
    <xf numFmtId="0" fontId="34" fillId="2" borderId="0" xfId="0" applyFont="1" applyFill="1" applyAlignment="1" applyProtection="1">
      <alignment horizont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164" fontId="36" fillId="2" borderId="0" xfId="659" applyNumberFormat="1" applyFont="1" applyFill="1" applyAlignment="1" applyProtection="1">
      <alignment horizontal="center" vertical="center"/>
      <protection locked="0"/>
    </xf>
    <xf numFmtId="0" fontId="33" fillId="11" borderId="0" xfId="0" applyFont="1" applyFill="1" applyBorder="1" applyAlignment="1" applyProtection="1">
      <alignment horizontal="center" vertical="center" wrapText="1"/>
      <protection locked="0"/>
    </xf>
    <xf numFmtId="0" fontId="52" fillId="2" borderId="4" xfId="0" applyFont="1" applyFill="1" applyBorder="1" applyAlignment="1" applyProtection="1">
      <alignment horizontal="center" vertical="center" wrapText="1"/>
      <protection locked="0"/>
    </xf>
    <xf numFmtId="0" fontId="44" fillId="11" borderId="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14" fillId="2" borderId="23" xfId="462" applyFont="1" applyFill="1" applyBorder="1" applyAlignment="1" applyProtection="1">
      <alignment horizontal="center" vertical="center" wrapText="1"/>
    </xf>
    <xf numFmtId="2" fontId="7" fillId="2" borderId="23" xfId="0" applyNumberFormat="1" applyFont="1" applyFill="1" applyBorder="1" applyAlignment="1" applyProtection="1">
      <alignment horizontal="center" vertical="center"/>
    </xf>
    <xf numFmtId="166" fontId="7" fillId="8" borderId="11" xfId="0" applyNumberFormat="1" applyFont="1" applyFill="1" applyBorder="1" applyAlignment="1" applyProtection="1">
      <alignment horizontal="center" vertical="center" wrapText="1"/>
    </xf>
    <xf numFmtId="11" fontId="51" fillId="5" borderId="11" xfId="462" applyNumberFormat="1" applyFont="1" applyBorder="1" applyAlignment="1" applyProtection="1">
      <alignment horizontal="center" vertical="center" wrapText="1"/>
    </xf>
    <xf numFmtId="11" fontId="7" fillId="17" borderId="11" xfId="462" applyNumberFormat="1" applyFont="1" applyFill="1" applyBorder="1" applyAlignment="1" applyProtection="1">
      <alignment horizontal="center" vertical="center" wrapText="1"/>
    </xf>
    <xf numFmtId="11" fontId="7" fillId="2" borderId="11" xfId="462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0" fillId="0" borderId="0" xfId="0" applyProtection="1"/>
    <xf numFmtId="0" fontId="80" fillId="2" borderId="0" xfId="0" applyFont="1" applyFill="1" applyProtection="1"/>
    <xf numFmtId="0" fontId="31" fillId="2" borderId="0" xfId="0" applyFont="1" applyFill="1" applyProtection="1"/>
    <xf numFmtId="0" fontId="15" fillId="11" borderId="0" xfId="0" applyFont="1" applyFill="1" applyAlignment="1" applyProtection="1">
      <alignment wrapText="1"/>
    </xf>
    <xf numFmtId="0" fontId="30" fillId="2" borderId="0" xfId="0" applyFont="1" applyFill="1" applyProtection="1"/>
    <xf numFmtId="0" fontId="15" fillId="14" borderId="0" xfId="0" applyFont="1" applyFill="1" applyAlignment="1" applyProtection="1">
      <alignment wrapText="1"/>
    </xf>
    <xf numFmtId="0" fontId="79" fillId="2" borderId="0" xfId="0" applyFont="1" applyFill="1" applyProtection="1"/>
    <xf numFmtId="0" fontId="15" fillId="21" borderId="0" xfId="0" applyFont="1" applyFill="1" applyAlignment="1" applyProtection="1">
      <alignment wrapText="1"/>
    </xf>
    <xf numFmtId="0" fontId="25" fillId="13" borderId="26" xfId="636" applyFont="1" applyBorder="1" applyAlignment="1" applyProtection="1">
      <alignment horizontal="center" vertical="center" wrapText="1"/>
      <protection locked="0"/>
    </xf>
    <xf numFmtId="0" fontId="27" fillId="2" borderId="14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Protection="1"/>
    <xf numFmtId="2" fontId="7" fillId="2" borderId="3" xfId="783" applyNumberFormat="1" applyFont="1" applyFill="1" applyBorder="1" applyAlignment="1" applyProtection="1">
      <alignment horizontal="center" vertical="center" wrapText="1"/>
    </xf>
    <xf numFmtId="2" fontId="7" fillId="2" borderId="3" xfId="462" applyNumberFormat="1" applyFont="1" applyFill="1" applyBorder="1" applyAlignment="1" applyProtection="1">
      <alignment horizontal="center" vertical="center" wrapText="1"/>
    </xf>
    <xf numFmtId="0" fontId="38" fillId="8" borderId="62" xfId="659" applyFont="1" applyFill="1" applyBorder="1" applyAlignment="1">
      <alignment horizontal="center" vertical="center" wrapText="1"/>
    </xf>
    <xf numFmtId="0" fontId="38" fillId="8" borderId="63" xfId="659" applyFont="1" applyFill="1" applyBorder="1" applyAlignment="1">
      <alignment horizontal="center" vertical="center" wrapText="1"/>
    </xf>
    <xf numFmtId="0" fontId="12" fillId="8" borderId="26" xfId="659" applyFont="1" applyFill="1" applyBorder="1" applyAlignment="1">
      <alignment horizontal="center" vertical="center" wrapText="1"/>
    </xf>
    <xf numFmtId="0" fontId="38" fillId="8" borderId="64" xfId="659" applyFont="1" applyFill="1" applyBorder="1" applyAlignment="1">
      <alignment horizontal="center" vertical="center" wrapText="1"/>
    </xf>
    <xf numFmtId="0" fontId="38" fillId="8" borderId="65" xfId="659" applyFont="1" applyFill="1" applyBorder="1" applyAlignment="1">
      <alignment horizontal="center" vertical="center" wrapText="1"/>
    </xf>
    <xf numFmtId="0" fontId="38" fillId="8" borderId="64" xfId="659" applyFont="1" applyFill="1" applyBorder="1" applyAlignment="1">
      <alignment horizontal="center" vertical="center"/>
    </xf>
    <xf numFmtId="0" fontId="38" fillId="2" borderId="26" xfId="659" applyFont="1" applyFill="1" applyBorder="1" applyAlignment="1">
      <alignment horizontal="center" vertical="center" wrapText="1"/>
    </xf>
    <xf numFmtId="0" fontId="14" fillId="2" borderId="67" xfId="462" applyFont="1" applyFill="1" applyBorder="1" applyAlignment="1">
      <alignment horizontal="center" wrapText="1"/>
    </xf>
    <xf numFmtId="0" fontId="14" fillId="2" borderId="67" xfId="0" applyFont="1" applyFill="1" applyBorder="1" applyAlignment="1">
      <alignment horizontal="center" wrapText="1"/>
    </xf>
    <xf numFmtId="0" fontId="14" fillId="2" borderId="67" xfId="0" applyFont="1" applyFill="1" applyBorder="1" applyAlignment="1">
      <alignment horizontal="center"/>
    </xf>
    <xf numFmtId="0" fontId="7" fillId="2" borderId="67" xfId="462" applyNumberFormat="1" applyFont="1" applyFill="1" applyBorder="1" applyAlignment="1">
      <alignment horizontal="center" wrapText="1"/>
    </xf>
    <xf numFmtId="0" fontId="1" fillId="2" borderId="67" xfId="0" applyNumberFormat="1" applyFont="1" applyFill="1" applyBorder="1" applyAlignment="1">
      <alignment horizontal="center"/>
    </xf>
    <xf numFmtId="0" fontId="89" fillId="2" borderId="0" xfId="0" applyFont="1" applyFill="1" applyBorder="1" applyAlignment="1">
      <alignment vertical="center" wrapText="1"/>
    </xf>
    <xf numFmtId="0" fontId="87" fillId="2" borderId="0" xfId="0" applyFont="1" applyFill="1" applyAlignment="1">
      <alignment vertical="center" wrapText="1"/>
    </xf>
    <xf numFmtId="0" fontId="90" fillId="7" borderId="26" xfId="0" applyFont="1" applyFill="1" applyBorder="1" applyAlignment="1" applyProtection="1">
      <alignment horizontal="center" vertical="center" wrapText="1"/>
      <protection locked="0"/>
    </xf>
    <xf numFmtId="0" fontId="93" fillId="24" borderId="67" xfId="0" applyFont="1" applyFill="1" applyBorder="1" applyAlignment="1">
      <alignment horizontal="center"/>
    </xf>
    <xf numFmtId="0" fontId="93" fillId="9" borderId="67" xfId="0" applyFont="1" applyFill="1" applyBorder="1" applyAlignment="1">
      <alignment horizontal="center"/>
    </xf>
    <xf numFmtId="0" fontId="94" fillId="2" borderId="0" xfId="0" applyFont="1" applyFill="1"/>
    <xf numFmtId="0" fontId="73" fillId="2" borderId="0" xfId="0" applyFont="1" applyFill="1" applyAlignment="1">
      <alignment vertical="center"/>
    </xf>
    <xf numFmtId="0" fontId="95" fillId="2" borderId="0" xfId="0" applyFont="1" applyFill="1" applyProtection="1">
      <protection locked="0"/>
    </xf>
    <xf numFmtId="164" fontId="93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96" fillId="0" borderId="0" xfId="0" applyFont="1" applyProtection="1">
      <protection locked="0"/>
    </xf>
    <xf numFmtId="0" fontId="94" fillId="2" borderId="0" xfId="0" applyFont="1" applyFill="1" applyProtection="1">
      <protection locked="0"/>
    </xf>
    <xf numFmtId="0" fontId="95" fillId="2" borderId="0" xfId="0" applyFont="1" applyFill="1" applyAlignment="1" applyProtection="1">
      <alignment horizontal="center"/>
      <protection locked="0"/>
    </xf>
    <xf numFmtId="0" fontId="94" fillId="0" borderId="0" xfId="0" applyFont="1" applyProtection="1">
      <protection locked="0"/>
    </xf>
    <xf numFmtId="0" fontId="94" fillId="2" borderId="0" xfId="0" applyFont="1" applyFill="1" applyProtection="1"/>
    <xf numFmtId="164" fontId="93" fillId="7" borderId="3" xfId="0" applyNumberFormat="1" applyFont="1" applyFill="1" applyBorder="1" applyAlignment="1" applyProtection="1">
      <alignment horizontal="center" vertical="center" wrapText="1"/>
    </xf>
    <xf numFmtId="11" fontId="93" fillId="7" borderId="3" xfId="0" applyNumberFormat="1" applyFont="1" applyFill="1" applyBorder="1" applyAlignment="1" applyProtection="1">
      <alignment horizontal="center" vertical="center" wrapText="1"/>
    </xf>
    <xf numFmtId="0" fontId="94" fillId="3" borderId="0" xfId="0" applyFont="1" applyFill="1" applyProtection="1"/>
    <xf numFmtId="0" fontId="95" fillId="2" borderId="0" xfId="0" applyFont="1" applyFill="1" applyAlignment="1" applyProtection="1">
      <alignment horizontal="center" vertical="center"/>
    </xf>
    <xf numFmtId="0" fontId="77" fillId="2" borderId="0" xfId="0" applyFont="1" applyFill="1" applyAlignment="1" applyProtection="1">
      <alignment horizontal="left"/>
    </xf>
    <xf numFmtId="0" fontId="78" fillId="2" borderId="0" xfId="0" applyFont="1" applyFill="1" applyAlignment="1" applyProtection="1">
      <alignment horizontal="left"/>
    </xf>
    <xf numFmtId="0" fontId="41" fillId="0" borderId="0" xfId="0" applyFont="1" applyAlignment="1" applyProtection="1">
      <alignment horizontal="left" vertical="center"/>
    </xf>
    <xf numFmtId="0" fontId="28" fillId="2" borderId="0" xfId="0" applyFont="1" applyFill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92" fillId="0" borderId="0" xfId="0" applyFont="1" applyAlignment="1" applyProtection="1">
      <alignment horizontal="left" vertical="center"/>
    </xf>
    <xf numFmtId="0" fontId="87" fillId="2" borderId="0" xfId="0" applyFont="1" applyFill="1" applyAlignment="1">
      <alignment horizontal="left" vertical="center" wrapText="1"/>
    </xf>
    <xf numFmtId="0" fontId="73" fillId="2" borderId="0" xfId="0" applyFont="1" applyFill="1" applyAlignment="1">
      <alignment horizontal="left" vertical="center"/>
    </xf>
    <xf numFmtId="0" fontId="98" fillId="0" borderId="9" xfId="0" applyFont="1" applyBorder="1" applyAlignment="1" applyProtection="1">
      <alignment horizontal="center" vertical="center" wrapText="1"/>
      <protection locked="0"/>
    </xf>
    <xf numFmtId="0" fontId="98" fillId="0" borderId="10" xfId="0" applyFont="1" applyBorder="1" applyAlignment="1" applyProtection="1">
      <alignment horizontal="center" vertical="center" wrapText="1"/>
      <protection locked="0"/>
    </xf>
    <xf numFmtId="0" fontId="43" fillId="11" borderId="0" xfId="0" applyFont="1" applyFill="1" applyBorder="1" applyAlignment="1" applyProtection="1">
      <alignment horizontal="left" vertical="center"/>
      <protection locked="0"/>
    </xf>
    <xf numFmtId="0" fontId="52" fillId="6" borderId="1" xfId="463" applyFont="1" applyAlignment="1" applyProtection="1">
      <alignment horizontal="center" vertical="center" wrapText="1"/>
      <protection locked="0"/>
    </xf>
    <xf numFmtId="0" fontId="97" fillId="8" borderId="29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/>
      <protection locked="0"/>
    </xf>
    <xf numFmtId="0" fontId="12" fillId="9" borderId="0" xfId="0" applyFont="1" applyFill="1" applyBorder="1" applyAlignment="1" applyProtection="1">
      <alignment horizontal="center" vertical="center" wrapText="1"/>
      <protection locked="0"/>
    </xf>
    <xf numFmtId="0" fontId="12" fillId="9" borderId="30" xfId="0" applyFont="1" applyFill="1" applyBorder="1" applyAlignment="1" applyProtection="1">
      <alignment horizontal="center" vertical="center" wrapText="1"/>
      <protection locked="0"/>
    </xf>
    <xf numFmtId="0" fontId="5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93" fillId="7" borderId="3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Alignment="1" applyProtection="1">
      <alignment horizontal="center"/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98" fillId="0" borderId="9" xfId="0" applyFont="1" applyBorder="1" applyAlignment="1" applyProtection="1">
      <alignment horizontal="center" vertical="center" wrapText="1"/>
    </xf>
    <xf numFmtId="0" fontId="98" fillId="0" borderId="10" xfId="0" applyFont="1" applyBorder="1" applyAlignment="1" applyProtection="1">
      <alignment horizontal="center" vertical="center" wrapText="1"/>
    </xf>
    <xf numFmtId="0" fontId="42" fillId="15" borderId="0" xfId="0" applyFont="1" applyFill="1" applyAlignment="1" applyProtection="1">
      <alignment horizontal="center"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97" fillId="2" borderId="33" xfId="0" applyFont="1" applyFill="1" applyBorder="1" applyAlignment="1" applyProtection="1">
      <alignment horizontal="center" vertical="center" wrapText="1"/>
      <protection locked="0"/>
    </xf>
    <xf numFmtId="0" fontId="97" fillId="2" borderId="35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164" fontId="93" fillId="7" borderId="20" xfId="0" applyNumberFormat="1" applyFont="1" applyFill="1" applyBorder="1" applyAlignment="1" applyProtection="1">
      <alignment horizontal="center" vertical="center" wrapText="1"/>
      <protection locked="0"/>
    </xf>
    <xf numFmtId="164" fontId="93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97" fillId="2" borderId="27" xfId="0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Alignment="1" applyProtection="1">
      <alignment horizontal="center" vertical="center"/>
      <protection locked="0"/>
    </xf>
    <xf numFmtId="0" fontId="93" fillId="7" borderId="22" xfId="0" applyFont="1" applyFill="1" applyBorder="1" applyAlignment="1" applyProtection="1">
      <alignment horizontal="center" vertical="center"/>
      <protection locked="0"/>
    </xf>
    <xf numFmtId="0" fontId="93" fillId="7" borderId="23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37" fillId="15" borderId="0" xfId="0" applyFont="1" applyFill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/>
    </xf>
    <xf numFmtId="0" fontId="43" fillId="2" borderId="0" xfId="0" applyFont="1" applyFill="1" applyAlignment="1" applyProtection="1">
      <alignment horizontal="center" vertical="center"/>
    </xf>
    <xf numFmtId="0" fontId="99" fillId="3" borderId="9" xfId="0" applyFont="1" applyFill="1" applyBorder="1" applyAlignment="1" applyProtection="1">
      <alignment horizontal="center" vertical="center" wrapText="1"/>
    </xf>
    <xf numFmtId="0" fontId="99" fillId="3" borderId="10" xfId="0" applyFont="1" applyFill="1" applyBorder="1" applyAlignment="1" applyProtection="1">
      <alignment horizontal="center" vertical="center" wrapText="1"/>
    </xf>
    <xf numFmtId="0" fontId="52" fillId="6" borderId="17" xfId="463" applyFont="1" applyBorder="1" applyAlignment="1" applyProtection="1">
      <alignment horizontal="center" vertical="center" wrapText="1"/>
      <protection locked="0"/>
    </xf>
    <xf numFmtId="0" fontId="52" fillId="6" borderId="28" xfId="463" applyFont="1" applyBorder="1" applyAlignment="1" applyProtection="1">
      <alignment horizontal="center" vertical="center" wrapText="1"/>
      <protection locked="0"/>
    </xf>
    <xf numFmtId="0" fontId="52" fillId="6" borderId="18" xfId="463" applyFont="1" applyBorder="1" applyAlignment="1" applyProtection="1">
      <alignment horizontal="center" vertical="center" wrapText="1"/>
      <protection locked="0"/>
    </xf>
    <xf numFmtId="164" fontId="93" fillId="7" borderId="20" xfId="0" applyNumberFormat="1" applyFont="1" applyFill="1" applyBorder="1" applyAlignment="1" applyProtection="1">
      <alignment horizontal="center" vertical="center" wrapText="1"/>
    </xf>
    <xf numFmtId="164" fontId="93" fillId="7" borderId="21" xfId="0" applyNumberFormat="1" applyFont="1" applyFill="1" applyBorder="1" applyAlignment="1" applyProtection="1">
      <alignment horizontal="center" vertical="center" wrapText="1"/>
    </xf>
    <xf numFmtId="0" fontId="97" fillId="2" borderId="11" xfId="0" applyFont="1" applyFill="1" applyBorder="1" applyAlignment="1" applyProtection="1">
      <alignment horizontal="center" vertical="center" wrapText="1"/>
    </xf>
    <xf numFmtId="0" fontId="93" fillId="7" borderId="22" xfId="0" applyFont="1" applyFill="1" applyBorder="1" applyAlignment="1" applyProtection="1">
      <alignment horizontal="center" vertical="center"/>
    </xf>
    <xf numFmtId="0" fontId="93" fillId="7" borderId="23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42" fillId="12" borderId="0" xfId="0" applyFont="1" applyFill="1" applyAlignment="1" applyProtection="1">
      <alignment horizontal="center" vertical="center"/>
      <protection locked="0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30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11" fontId="93" fillId="7" borderId="22" xfId="0" applyNumberFormat="1" applyFont="1" applyFill="1" applyBorder="1" applyAlignment="1" applyProtection="1">
      <alignment horizontal="center" vertical="center"/>
    </xf>
    <xf numFmtId="11" fontId="93" fillId="7" borderId="23" xfId="0" applyNumberFormat="1" applyFont="1" applyFill="1" applyBorder="1" applyAlignment="1" applyProtection="1">
      <alignment horizontal="center" vertical="center"/>
    </xf>
    <xf numFmtId="11" fontId="93" fillId="7" borderId="3" xfId="0" applyNumberFormat="1" applyFont="1" applyFill="1" applyBorder="1" applyAlignment="1" applyProtection="1">
      <alignment horizontal="center" vertical="center" wrapText="1"/>
    </xf>
    <xf numFmtId="0" fontId="97" fillId="8" borderId="11" xfId="0" applyFont="1" applyFill="1" applyBorder="1" applyAlignment="1" applyProtection="1">
      <alignment horizontal="center" vertical="center" wrapText="1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99" fillId="2" borderId="9" xfId="0" applyFont="1" applyFill="1" applyBorder="1" applyAlignment="1" applyProtection="1">
      <alignment horizontal="center" vertical="center" wrapText="1"/>
      <protection locked="0"/>
    </xf>
    <xf numFmtId="0" fontId="99" fillId="2" borderId="10" xfId="0" applyFont="1" applyFill="1" applyBorder="1" applyAlignment="1" applyProtection="1">
      <alignment horizontal="center" vertical="center" wrapText="1"/>
      <protection locked="0"/>
    </xf>
    <xf numFmtId="164" fontId="93" fillId="7" borderId="3" xfId="0" applyNumberFormat="1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>
      <alignment horizontal="left" wrapText="1"/>
    </xf>
    <xf numFmtId="0" fontId="29" fillId="0" borderId="44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left" vertical="center" wrapText="1"/>
    </xf>
    <xf numFmtId="0" fontId="29" fillId="8" borderId="46" xfId="0" applyFont="1" applyFill="1" applyBorder="1" applyAlignment="1">
      <alignment horizontal="center" vertical="center" wrapText="1"/>
    </xf>
    <xf numFmtId="0" fontId="29" fillId="8" borderId="47" xfId="0" applyFont="1" applyFill="1" applyBorder="1" applyAlignment="1">
      <alignment horizontal="center" vertical="center" wrapText="1"/>
    </xf>
    <xf numFmtId="0" fontId="29" fillId="8" borderId="61" xfId="0" applyFont="1" applyFill="1" applyBorder="1" applyAlignment="1">
      <alignment horizontal="center" vertical="center" wrapText="1"/>
    </xf>
    <xf numFmtId="0" fontId="29" fillId="0" borderId="46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74" fillId="2" borderId="57" xfId="0" applyFont="1" applyFill="1" applyBorder="1" applyAlignment="1">
      <alignment horizontal="center" vertical="center" wrapText="1"/>
    </xf>
    <xf numFmtId="0" fontId="74" fillId="2" borderId="58" xfId="0" applyFont="1" applyFill="1" applyBorder="1" applyAlignment="1">
      <alignment horizontal="center" vertical="center" wrapText="1"/>
    </xf>
    <xf numFmtId="0" fontId="74" fillId="2" borderId="60" xfId="0" applyFont="1" applyFill="1" applyBorder="1" applyAlignment="1">
      <alignment horizontal="center" vertical="center" wrapText="1"/>
    </xf>
    <xf numFmtId="0" fontId="29" fillId="8" borderId="44" xfId="0" applyFont="1" applyFill="1" applyBorder="1" applyAlignment="1">
      <alignment horizontal="center" vertical="center" wrapText="1"/>
    </xf>
    <xf numFmtId="0" fontId="29" fillId="8" borderId="45" xfId="0" applyFont="1" applyFill="1" applyBorder="1" applyAlignment="1">
      <alignment horizontal="center" vertical="center" wrapText="1"/>
    </xf>
    <xf numFmtId="0" fontId="29" fillId="8" borderId="59" xfId="0" applyFont="1" applyFill="1" applyBorder="1" applyAlignment="1">
      <alignment horizontal="center" vertical="center" wrapText="1"/>
    </xf>
    <xf numFmtId="0" fontId="68" fillId="19" borderId="0" xfId="0" applyFont="1" applyFill="1" applyBorder="1" applyAlignment="1">
      <alignment horizontal="center" vertical="center"/>
    </xf>
    <xf numFmtId="0" fontId="71" fillId="18" borderId="0" xfId="0" applyFont="1" applyFill="1" applyBorder="1" applyAlignment="1">
      <alignment horizontal="center" vertical="center" wrapText="1"/>
    </xf>
    <xf numFmtId="0" fontId="25" fillId="18" borderId="0" xfId="0" applyFont="1" applyFill="1" applyBorder="1" applyAlignment="1">
      <alignment horizontal="center" vertical="center" wrapText="1"/>
    </xf>
    <xf numFmtId="0" fontId="25" fillId="18" borderId="30" xfId="0" applyFont="1" applyFill="1" applyBorder="1" applyAlignment="1">
      <alignment horizontal="center" vertical="center" wrapText="1"/>
    </xf>
    <xf numFmtId="0" fontId="63" fillId="2" borderId="40" xfId="0" applyFont="1" applyFill="1" applyBorder="1" applyAlignment="1">
      <alignment horizontal="center" vertical="center" wrapText="1"/>
    </xf>
    <xf numFmtId="0" fontId="63" fillId="2" borderId="41" xfId="0" applyFont="1" applyFill="1" applyBorder="1" applyAlignment="1">
      <alignment horizontal="center" vertical="center" wrapText="1"/>
    </xf>
    <xf numFmtId="0" fontId="63" fillId="2" borderId="42" xfId="0" applyFont="1" applyFill="1" applyBorder="1" applyAlignment="1">
      <alignment horizontal="center" vertical="center" wrapText="1"/>
    </xf>
    <xf numFmtId="0" fontId="70" fillId="7" borderId="54" xfId="0" applyNumberFormat="1" applyFont="1" applyFill="1" applyBorder="1" applyAlignment="1">
      <alignment horizontal="center" vertical="center" wrapText="1"/>
    </xf>
    <xf numFmtId="0" fontId="12" fillId="7" borderId="52" xfId="0" applyNumberFormat="1" applyFont="1" applyFill="1" applyBorder="1" applyAlignment="1">
      <alignment horizontal="center" vertical="center" wrapText="1"/>
    </xf>
    <xf numFmtId="0" fontId="70" fillId="7" borderId="0" xfId="0" applyNumberFormat="1" applyFont="1" applyFill="1" applyBorder="1" applyAlignment="1">
      <alignment horizontal="center" vertical="center" wrapText="1"/>
    </xf>
    <xf numFmtId="0" fontId="12" fillId="7" borderId="51" xfId="0" applyNumberFormat="1" applyFont="1" applyFill="1" applyBorder="1" applyAlignment="1">
      <alignment horizontal="center" vertical="center" wrapText="1"/>
    </xf>
    <xf numFmtId="0" fontId="70" fillId="7" borderId="51" xfId="0" applyNumberFormat="1" applyFont="1" applyFill="1" applyBorder="1" applyAlignment="1">
      <alignment horizontal="center" vertical="center" wrapText="1"/>
    </xf>
    <xf numFmtId="0" fontId="70" fillId="7" borderId="55" xfId="0" applyNumberFormat="1" applyFont="1" applyFill="1" applyBorder="1" applyAlignment="1">
      <alignment horizontal="center" vertical="center" wrapText="1"/>
    </xf>
    <xf numFmtId="0" fontId="12" fillId="7" borderId="53" xfId="0" applyNumberFormat="1" applyFont="1" applyFill="1" applyBorder="1" applyAlignment="1">
      <alignment horizontal="center" vertical="center" wrapText="1"/>
    </xf>
    <xf numFmtId="0" fontId="63" fillId="2" borderId="11" xfId="0" applyFont="1" applyFill="1" applyBorder="1" applyAlignment="1">
      <alignment horizontal="center" vertical="center" wrapText="1"/>
    </xf>
    <xf numFmtId="0" fontId="63" fillId="2" borderId="31" xfId="0" applyFont="1" applyFill="1" applyBorder="1" applyAlignment="1">
      <alignment horizontal="center" vertical="center" wrapText="1"/>
    </xf>
    <xf numFmtId="0" fontId="63" fillId="2" borderId="50" xfId="0" applyFont="1" applyFill="1" applyBorder="1" applyAlignment="1">
      <alignment horizontal="center" vertical="center" wrapText="1"/>
    </xf>
    <xf numFmtId="0" fontId="63" fillId="2" borderId="49" xfId="0" applyFont="1" applyFill="1" applyBorder="1" applyAlignment="1">
      <alignment horizontal="center" vertical="center" wrapText="1"/>
    </xf>
    <xf numFmtId="0" fontId="66" fillId="2" borderId="0" xfId="0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0" fontId="12" fillId="7" borderId="48" xfId="0" applyFont="1" applyFill="1" applyBorder="1" applyAlignment="1">
      <alignment horizontal="center" vertical="center"/>
    </xf>
    <xf numFmtId="0" fontId="84" fillId="22" borderId="66" xfId="0" applyFont="1" applyFill="1" applyBorder="1" applyAlignment="1" applyProtection="1">
      <alignment horizontal="center" vertical="center" wrapText="1"/>
      <protection locked="0"/>
    </xf>
    <xf numFmtId="0" fontId="84" fillId="22" borderId="28" xfId="0" applyFont="1" applyFill="1" applyBorder="1" applyAlignment="1" applyProtection="1">
      <alignment horizontal="center" vertical="center" wrapText="1"/>
      <protection locked="0"/>
    </xf>
    <xf numFmtId="0" fontId="84" fillId="22" borderId="18" xfId="0" applyFont="1" applyFill="1" applyBorder="1" applyAlignment="1" applyProtection="1">
      <alignment horizontal="center" vertical="center" wrapText="1"/>
      <protection locked="0"/>
    </xf>
    <xf numFmtId="164" fontId="25" fillId="7" borderId="54" xfId="0" applyNumberFormat="1" applyFont="1" applyFill="1" applyBorder="1" applyAlignment="1">
      <alignment horizontal="center" vertical="center" wrapText="1"/>
    </xf>
    <xf numFmtId="164" fontId="25" fillId="7" borderId="0" xfId="0" applyNumberFormat="1" applyFont="1" applyFill="1" applyBorder="1" applyAlignment="1">
      <alignment horizontal="center" vertical="center" wrapText="1"/>
    </xf>
  </cellXfs>
  <cellStyles count="907">
    <cellStyle name="Buena" xfId="461" builtinId="26"/>
    <cellStyle name="Énfasis2" xfId="636" builtinId="33"/>
    <cellStyle name="Entrada" xfId="463" builtinId="20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Hipervínculo visitado" xfId="852" builtinId="9" hidden="1"/>
    <cellStyle name="Hipervínculo visitado" xfId="853" builtinId="9" hidden="1"/>
    <cellStyle name="Hipervínculo visitado" xfId="854" builtinId="9" hidden="1"/>
    <cellStyle name="Hipervínculo visitado" xfId="855" builtinId="9" hidden="1"/>
    <cellStyle name="Hipervínculo visitado" xfId="856" builtinId="9" hidden="1"/>
    <cellStyle name="Hipervínculo visitado" xfId="857" builtinId="9" hidden="1"/>
    <cellStyle name="Hipervínculo visitado" xfId="858" builtinId="9" hidden="1"/>
    <cellStyle name="Hipervínculo visitado" xfId="859" builtinId="9" hidden="1"/>
    <cellStyle name="Hipervínculo visitado" xfId="860" builtinId="9" hidden="1"/>
    <cellStyle name="Hipervínculo visitado" xfId="861" builtinId="9" hidden="1"/>
    <cellStyle name="Hipervínculo visitado" xfId="862" builtinId="9" hidden="1"/>
    <cellStyle name="Hipervínculo visitado" xfId="863" builtinId="9" hidden="1"/>
    <cellStyle name="Hipervínculo visitado" xfId="864" builtinId="9" hidden="1"/>
    <cellStyle name="Hipervínculo visitado" xfId="865" builtinId="9" hidden="1"/>
    <cellStyle name="Hipervínculo visitado" xfId="866" builtinId="9" hidden="1"/>
    <cellStyle name="Hipervínculo visitado" xfId="867" builtinId="9" hidden="1"/>
    <cellStyle name="Hipervínculo visitado" xfId="868" builtinId="9" hidden="1"/>
    <cellStyle name="Hipervínculo visitado" xfId="869" builtinId="9" hidden="1"/>
    <cellStyle name="Hipervínculo visitado" xfId="870" builtinId="9" hidden="1"/>
    <cellStyle name="Hipervínculo visitado" xfId="871" builtinId="9" hidden="1"/>
    <cellStyle name="Hipervínculo visitado" xfId="872" builtinId="9" hidden="1"/>
    <cellStyle name="Hipervínculo visitado" xfId="873" builtinId="9" hidden="1"/>
    <cellStyle name="Hipervínculo visitado" xfId="874" builtinId="9" hidden="1"/>
    <cellStyle name="Hipervínculo visitado" xfId="875" builtinId="9" hidden="1"/>
    <cellStyle name="Hipervínculo visitado" xfId="876" builtinId="9" hidden="1"/>
    <cellStyle name="Hipervínculo visitado" xfId="877" builtinId="9" hidden="1"/>
    <cellStyle name="Hipervínculo visitado" xfId="878" builtinId="9" hidden="1"/>
    <cellStyle name="Hipervínculo visitado" xfId="879" builtinId="9" hidden="1"/>
    <cellStyle name="Hipervínculo visitado" xfId="880" builtinId="9" hidden="1"/>
    <cellStyle name="Hipervínculo visitado" xfId="881" builtinId="9" hidden="1"/>
    <cellStyle name="Hipervínculo visitado" xfId="882" builtinId="9" hidden="1"/>
    <cellStyle name="Hipervínculo visitado" xfId="883" builtinId="9" hidden="1"/>
    <cellStyle name="Hipervínculo visitado" xfId="884" builtinId="9" hidden="1"/>
    <cellStyle name="Hipervínculo visitado" xfId="885" builtinId="9" hidden="1"/>
    <cellStyle name="Hipervínculo visitado" xfId="886" builtinId="9" hidden="1"/>
    <cellStyle name="Hipervínculo visitado" xfId="887" builtinId="9" hidden="1"/>
    <cellStyle name="Hipervínculo visitado" xfId="888" builtinId="9" hidden="1"/>
    <cellStyle name="Hipervínculo visitado" xfId="889" builtinId="9" hidden="1"/>
    <cellStyle name="Hipervínculo visitado" xfId="890" builtinId="9" hidden="1"/>
    <cellStyle name="Hipervínculo visitado" xfId="891" builtinId="9" hidden="1"/>
    <cellStyle name="Hipervínculo visitado" xfId="892" builtinId="9" hidden="1"/>
    <cellStyle name="Hipervínculo visitado" xfId="893" builtinId="9" hidden="1"/>
    <cellStyle name="Hipervínculo visitado" xfId="894" builtinId="9" hidden="1"/>
    <cellStyle name="Hipervínculo visitado" xfId="895" builtinId="9" hidden="1"/>
    <cellStyle name="Hipervínculo visitado" xfId="896" builtinId="9" hidden="1"/>
    <cellStyle name="Hipervínculo visitado" xfId="897" builtinId="9" hidden="1"/>
    <cellStyle name="Hipervínculo visitado" xfId="898" builtinId="9" hidden="1"/>
    <cellStyle name="Hipervínculo visitado" xfId="899" builtinId="9" hidden="1"/>
    <cellStyle name="Hipervínculo visitado" xfId="900" builtinId="9" hidden="1"/>
    <cellStyle name="Hipervínculo visitado" xfId="901" builtinId="9" hidden="1"/>
    <cellStyle name="Hipervínculo visitado" xfId="902" builtinId="9" hidden="1"/>
    <cellStyle name="Hipervínculo visitado" xfId="903" builtinId="9" hidden="1"/>
    <cellStyle name="Hipervínculo visitado" xfId="904" builtinId="9" hidden="1"/>
    <cellStyle name="Hipervínculo visitado" xfId="905" builtinId="9" hidden="1"/>
    <cellStyle name="Hipervínculo visitado" xfId="906" builtinId="9" hidden="1"/>
    <cellStyle name="Incorrecto" xfId="462" builtinId="27"/>
    <cellStyle name="Neutral" xfId="783" builtinId="28"/>
    <cellStyle name="Normal" xfId="0" builtinId="0"/>
    <cellStyle name="Normal 2" xfId="8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45370</xdr:colOff>
      <xdr:row>12</xdr:row>
      <xdr:rowOff>12700</xdr:rowOff>
    </xdr:from>
    <xdr:to>
      <xdr:col>2</xdr:col>
      <xdr:colOff>375570</xdr:colOff>
      <xdr:row>17</xdr:row>
      <xdr:rowOff>76200</xdr:rowOff>
    </xdr:to>
    <xdr:pic>
      <xdr:nvPicPr>
        <xdr:cNvPr id="2" name="Imagen 1" descr="giphy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5370" y="1765300"/>
          <a:ext cx="1282700" cy="1409700"/>
        </a:xfrm>
        <a:prstGeom prst="rect">
          <a:avLst/>
        </a:prstGeom>
      </xdr:spPr>
    </xdr:pic>
    <xdr:clientData/>
  </xdr:twoCellAnchor>
  <xdr:twoCellAnchor>
    <xdr:from>
      <xdr:col>5</xdr:col>
      <xdr:colOff>219075</xdr:colOff>
      <xdr:row>2</xdr:row>
      <xdr:rowOff>142875</xdr:rowOff>
    </xdr:from>
    <xdr:to>
      <xdr:col>7</xdr:col>
      <xdr:colOff>1290990</xdr:colOff>
      <xdr:row>7</xdr:row>
      <xdr:rowOff>459668</xdr:rowOff>
    </xdr:to>
    <xdr:grpSp>
      <xdr:nvGrpSpPr>
        <xdr:cNvPr id="3" name="Grupo 2"/>
        <xdr:cNvGrpSpPr/>
      </xdr:nvGrpSpPr>
      <xdr:grpSpPr>
        <a:xfrm>
          <a:off x="7796742" y="545042"/>
          <a:ext cx="2892248" cy="1279876"/>
          <a:chOff x="7796742" y="545042"/>
          <a:chExt cx="2892248" cy="1279876"/>
        </a:xfrm>
      </xdr:grpSpPr>
      <xdr:grpSp>
        <xdr:nvGrpSpPr>
          <xdr:cNvPr id="9" name="Agrupar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/>
        </xdr:nvGrpSpPr>
        <xdr:grpSpPr>
          <a:xfrm>
            <a:off x="7796742" y="545042"/>
            <a:ext cx="2892248" cy="751857"/>
            <a:chOff x="0" y="0"/>
            <a:chExt cx="3044914" cy="610870"/>
          </a:xfrm>
        </xdr:grpSpPr>
        <xdr:pic>
          <xdr:nvPicPr>
            <xdr:cNvPr id="11" name="Imagen 10" descr="Macintosh HD:Users:Giselle:Desktop:1080px-UNITAR_logo.svg.png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44525" cy="61087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Imagen 11" descr="Macintosh HD:Users:Giselle:Desktop:global-environmental-facility.gif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38108" y="633"/>
              <a:ext cx="1106806" cy="61023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3" name="Imagen 12" descr="Macintosh HD:Users:Giselle:Desktop:unep.png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7339" y="633"/>
              <a:ext cx="712470" cy="61023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14" name="Imagen 13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64500" y="1386416"/>
            <a:ext cx="2296337" cy="43850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Centrado">
  <a:themeElements>
    <a:clrScheme name="Centrado">
      <a:dk1>
        <a:sysClr val="windowText" lastClr="000000"/>
      </a:dk1>
      <a:lt1>
        <a:sysClr val="window" lastClr="FFFFFF"/>
      </a:lt1>
      <a:dk2>
        <a:srgbClr val="318FC5"/>
      </a:dk2>
      <a:lt2>
        <a:srgbClr val="AEE8FB"/>
      </a:lt2>
      <a:accent1>
        <a:srgbClr val="76C5EF"/>
      </a:accent1>
      <a:accent2>
        <a:srgbClr val="FEA022"/>
      </a:accent2>
      <a:accent3>
        <a:srgbClr val="FF6700"/>
      </a:accent3>
      <a:accent4>
        <a:srgbClr val="70A525"/>
      </a:accent4>
      <a:accent5>
        <a:srgbClr val="A5D848"/>
      </a:accent5>
      <a:accent6>
        <a:srgbClr val="20768C"/>
      </a:accent6>
      <a:hlink>
        <a:srgbClr val="7AB6E8"/>
      </a:hlink>
      <a:folHlink>
        <a:srgbClr val="83B0D3"/>
      </a:folHlink>
    </a:clrScheme>
    <a:fontScheme name="Centrado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entrado">
      <a:fillStyleLst>
        <a:solidFill>
          <a:schemeClr val="phClr"/>
        </a:solidFill>
        <a:gradFill rotWithShape="1">
          <a:gsLst>
            <a:gs pos="0">
              <a:schemeClr val="phClr">
                <a:tint val="14000"/>
                <a:satMod val="180000"/>
                <a:lumMod val="100000"/>
              </a:schemeClr>
            </a:gs>
            <a:gs pos="42000">
              <a:schemeClr val="phClr">
                <a:tint val="40000"/>
                <a:satMod val="160000"/>
                <a:lumMod val="94000"/>
              </a:schemeClr>
            </a:gs>
            <a:gs pos="100000">
              <a:schemeClr val="phClr">
                <a:tint val="94000"/>
                <a:satMod val="140000"/>
              </a:schemeClr>
            </a:gs>
          </a:gsLst>
          <a:lin ang="5160000" scaled="1"/>
        </a:gradFill>
        <a:gradFill rotWithShape="1">
          <a:gsLst>
            <a:gs pos="38000">
              <a:schemeClr val="phClr">
                <a:satMod val="120000"/>
              </a:schemeClr>
            </a:gs>
            <a:gs pos="100000">
              <a:schemeClr val="phClr">
                <a:shade val="60000"/>
                <a:satMod val="180000"/>
                <a:lumMod val="70000"/>
              </a:schemeClr>
            </a:gs>
          </a:gsLst>
          <a:lin ang="4680000" scaled="0"/>
        </a:gradFill>
      </a:fillStyleLst>
      <a:lnStyleLst>
        <a:ln w="12700" cap="flat" cmpd="sng" algn="ctr">
          <a:solidFill>
            <a:schemeClr val="phClr">
              <a:shade val="50000"/>
            </a:schemeClr>
          </a:solidFill>
          <a:prstDash val="solid"/>
        </a:ln>
        <a:ln w="25400" cap="flat" cmpd="sng" algn="ctr">
          <a:solidFill>
            <a:schemeClr val="phClr">
              <a:shade val="75000"/>
              <a:lumMod val="9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76200" dist="25400" dir="5400000" rotWithShape="0">
              <a:srgbClr val="000000">
                <a:alpha val="5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152400" h="63500" prst="softRound"/>
          </a:sp3d>
        </a:effectStyle>
        <a:effectStyle>
          <a:effectLst>
            <a:outerShdw blurRad="107950" dist="12700" dir="5040000" rotWithShape="0">
              <a:srgbClr val="000000">
                <a:alpha val="5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h="63500" prst="softRound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  <a:satMod val="140000"/>
                <a:lumMod val="120000"/>
              </a:schemeClr>
            </a:gs>
            <a:gs pos="100000">
              <a:schemeClr val="phClr">
                <a:tint val="95000"/>
                <a:shade val="70000"/>
                <a:satMod val="180000"/>
                <a:lumMod val="82000"/>
              </a:schemeClr>
            </a:gs>
          </a:gsLst>
          <a:path path="circle">
            <a:fillToRect l="25000" t="25000" r="25000" b="25000"/>
          </a:path>
        </a:gradFill>
        <a:gradFill rotWithShape="1">
          <a:gsLst>
            <a:gs pos="0">
              <a:schemeClr val="phClr">
                <a:tint val="94000"/>
                <a:satMod val="140000"/>
                <a:lumMod val="120000"/>
              </a:schemeClr>
            </a:gs>
            <a:gs pos="100000">
              <a:schemeClr val="phClr">
                <a:tint val="97000"/>
                <a:shade val="70000"/>
                <a:satMod val="190000"/>
                <a:lumMod val="72000"/>
              </a:schemeClr>
            </a:gs>
          </a:gsLst>
          <a:path path="circle">
            <a:fillToRect l="50000" t="50000" r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64"/>
  <sheetViews>
    <sheetView tabSelected="1" zoomScale="90" zoomScaleNormal="90" workbookViewId="0">
      <selection activeCell="H10" sqref="H10"/>
    </sheetView>
  </sheetViews>
  <sheetFormatPr baseColWidth="10" defaultColWidth="10.88671875" defaultRowHeight="15.75" x14ac:dyDescent="0.25"/>
  <cols>
    <col min="1" max="1" width="5.33203125" style="245" customWidth="1"/>
    <col min="2" max="3" width="10.88671875" style="245"/>
    <col min="4" max="4" width="13.6640625" style="244" customWidth="1"/>
    <col min="5" max="5" width="47.6640625" style="244" customWidth="1"/>
    <col min="6" max="7" width="10.6640625" style="155"/>
    <col min="8" max="8" width="55.5546875" style="155" customWidth="1"/>
    <col min="9" max="16384" width="10.88671875" style="245"/>
  </cols>
  <sheetData>
    <row r="1" spans="1:5" s="155" customFormat="1" x14ac:dyDescent="0.25">
      <c r="D1" s="244"/>
      <c r="E1" s="244"/>
    </row>
    <row r="2" spans="1:5" ht="15.95" customHeight="1" x14ac:dyDescent="0.25">
      <c r="A2" s="155"/>
      <c r="B2" s="297" t="s">
        <v>192</v>
      </c>
      <c r="C2" s="297"/>
      <c r="D2" s="297"/>
      <c r="E2" s="297"/>
    </row>
    <row r="3" spans="1:5" s="155" customFormat="1" ht="15.95" customHeight="1" x14ac:dyDescent="0.25">
      <c r="B3" s="297"/>
      <c r="C3" s="297"/>
      <c r="D3" s="297"/>
      <c r="E3" s="297"/>
    </row>
    <row r="4" spans="1:5" s="155" customFormat="1" ht="15.95" customHeight="1" x14ac:dyDescent="0.25">
      <c r="B4" s="298" t="s">
        <v>180</v>
      </c>
      <c r="C4" s="298"/>
      <c r="D4" s="298"/>
      <c r="E4" s="298"/>
    </row>
    <row r="5" spans="1:5" s="155" customFormat="1" ht="15.95" customHeight="1" x14ac:dyDescent="0.25">
      <c r="B5" s="298"/>
      <c r="C5" s="298"/>
      <c r="D5" s="298"/>
      <c r="E5" s="298"/>
    </row>
    <row r="6" spans="1:5" s="155" customFormat="1" ht="12.75" customHeight="1" x14ac:dyDescent="0.25">
      <c r="B6" s="298"/>
      <c r="C6" s="298"/>
      <c r="D6" s="298"/>
      <c r="E6" s="298"/>
    </row>
    <row r="7" spans="1:5" s="155" customFormat="1" ht="15.95" customHeight="1" x14ac:dyDescent="0.25">
      <c r="B7" s="298" t="s">
        <v>183</v>
      </c>
      <c r="C7" s="298"/>
      <c r="D7" s="298"/>
      <c r="E7" s="298"/>
    </row>
    <row r="8" spans="1:5" s="155" customFormat="1" ht="45.75" customHeight="1" x14ac:dyDescent="0.25">
      <c r="B8" s="298"/>
      <c r="C8" s="298"/>
      <c r="D8" s="298"/>
      <c r="E8" s="298"/>
    </row>
    <row r="9" spans="1:5" s="155" customFormat="1" x14ac:dyDescent="0.25">
      <c r="B9" s="273"/>
      <c r="C9" s="273"/>
      <c r="D9" s="273"/>
      <c r="E9" s="273"/>
    </row>
    <row r="10" spans="1:5" s="155" customFormat="1" x14ac:dyDescent="0.25">
      <c r="D10" s="293"/>
      <c r="E10" s="293"/>
    </row>
    <row r="11" spans="1:5" s="155" customFormat="1" x14ac:dyDescent="0.25">
      <c r="D11" s="294"/>
      <c r="E11" s="294"/>
    </row>
    <row r="12" spans="1:5" s="155" customFormat="1" ht="33" customHeight="1" x14ac:dyDescent="0.25">
      <c r="B12" s="246" t="s">
        <v>55</v>
      </c>
      <c r="D12" s="274" t="s">
        <v>62</v>
      </c>
      <c r="E12" s="274" t="s">
        <v>53</v>
      </c>
    </row>
    <row r="13" spans="1:5" s="155" customFormat="1" x14ac:dyDescent="0.25">
      <c r="D13" s="253" t="s">
        <v>18</v>
      </c>
      <c r="E13" s="254" t="s">
        <v>83</v>
      </c>
    </row>
    <row r="14" spans="1:5" s="155" customFormat="1" x14ac:dyDescent="0.25">
      <c r="D14" s="253" t="s">
        <v>19</v>
      </c>
      <c r="E14" s="255" t="s">
        <v>64</v>
      </c>
    </row>
    <row r="15" spans="1:5" s="155" customFormat="1" ht="30" x14ac:dyDescent="0.25">
      <c r="D15" s="253" t="s">
        <v>188</v>
      </c>
      <c r="E15" s="255" t="s">
        <v>184</v>
      </c>
    </row>
    <row r="16" spans="1:5" s="155" customFormat="1" ht="30.95" customHeight="1" x14ac:dyDescent="0.25">
      <c r="D16" s="253" t="s">
        <v>187</v>
      </c>
      <c r="E16" s="255" t="s">
        <v>185</v>
      </c>
    </row>
    <row r="17" spans="2:5" s="155" customFormat="1" x14ac:dyDescent="0.25">
      <c r="D17" s="253" t="s">
        <v>20</v>
      </c>
      <c r="E17" s="256" t="s">
        <v>186</v>
      </c>
    </row>
    <row r="18" spans="2:5" s="155" customFormat="1" x14ac:dyDescent="0.25">
      <c r="D18" s="244"/>
      <c r="E18" s="244"/>
    </row>
    <row r="19" spans="2:5" s="155" customFormat="1" x14ac:dyDescent="0.25">
      <c r="D19" s="295" t="s">
        <v>54</v>
      </c>
      <c r="E19" s="296"/>
    </row>
    <row r="20" spans="2:5" s="155" customFormat="1" x14ac:dyDescent="0.25">
      <c r="D20" s="296"/>
      <c r="E20" s="296"/>
    </row>
    <row r="21" spans="2:5" s="155" customFormat="1" ht="68.25" customHeight="1" x14ac:dyDescent="0.45">
      <c r="D21" s="247">
        <v>1</v>
      </c>
      <c r="E21" s="248" t="s">
        <v>84</v>
      </c>
    </row>
    <row r="22" spans="2:5" s="155" customFormat="1" ht="81" customHeight="1" x14ac:dyDescent="0.45">
      <c r="D22" s="247">
        <v>2</v>
      </c>
      <c r="E22" s="248" t="s">
        <v>189</v>
      </c>
    </row>
    <row r="23" spans="2:5" s="155" customFormat="1" ht="44.25" customHeight="1" x14ac:dyDescent="0.45">
      <c r="D23" s="249">
        <v>3</v>
      </c>
      <c r="E23" s="250" t="s">
        <v>190</v>
      </c>
    </row>
    <row r="24" spans="2:5" s="155" customFormat="1" x14ac:dyDescent="0.25">
      <c r="D24" s="244"/>
      <c r="E24" s="244"/>
    </row>
    <row r="25" spans="2:5" s="155" customFormat="1" ht="15" customHeight="1" x14ac:dyDescent="0.25">
      <c r="D25" s="244"/>
      <c r="E25" s="244"/>
    </row>
    <row r="26" spans="2:5" s="155" customFormat="1" ht="15" customHeight="1" x14ac:dyDescent="0.25">
      <c r="B26" s="292" t="s">
        <v>182</v>
      </c>
      <c r="C26" s="292"/>
      <c r="D26" s="292"/>
      <c r="E26" s="292"/>
    </row>
    <row r="27" spans="2:5" s="155" customFormat="1" ht="15" customHeight="1" x14ac:dyDescent="0.25">
      <c r="B27" s="292"/>
      <c r="C27" s="292"/>
      <c r="D27" s="292"/>
      <c r="E27" s="292"/>
    </row>
    <row r="28" spans="2:5" s="155" customFormat="1" ht="15" customHeight="1" x14ac:dyDescent="0.25">
      <c r="B28" s="292"/>
      <c r="C28" s="292"/>
      <c r="D28" s="292"/>
      <c r="E28" s="292"/>
    </row>
    <row r="29" spans="2:5" s="155" customFormat="1" x14ac:dyDescent="0.25">
      <c r="D29" s="244"/>
      <c r="E29" s="244"/>
    </row>
    <row r="30" spans="2:5" s="155" customFormat="1" x14ac:dyDescent="0.25">
      <c r="D30" s="244"/>
      <c r="E30" s="244"/>
    </row>
    <row r="31" spans="2:5" s="155" customFormat="1" x14ac:dyDescent="0.25">
      <c r="D31" s="290" t="s">
        <v>54</v>
      </c>
      <c r="E31" s="291"/>
    </row>
    <row r="32" spans="2:5" s="155" customFormat="1" x14ac:dyDescent="0.25">
      <c r="D32" s="291"/>
      <c r="E32" s="291"/>
    </row>
    <row r="33" spans="2:5" s="155" customFormat="1" ht="60.95" customHeight="1" x14ac:dyDescent="0.45">
      <c r="D33" s="251">
        <v>1</v>
      </c>
      <c r="E33" s="252" t="s">
        <v>176</v>
      </c>
    </row>
    <row r="34" spans="2:5" s="155" customFormat="1" ht="48" customHeight="1" x14ac:dyDescent="0.45">
      <c r="D34" s="249">
        <v>2</v>
      </c>
      <c r="E34" s="250" t="s">
        <v>63</v>
      </c>
    </row>
    <row r="35" spans="2:5" s="155" customFormat="1" ht="102" customHeight="1" x14ac:dyDescent="0.45">
      <c r="D35" s="249">
        <v>3</v>
      </c>
      <c r="E35" s="250" t="s">
        <v>191</v>
      </c>
    </row>
    <row r="36" spans="2:5" s="155" customFormat="1" x14ac:dyDescent="0.25">
      <c r="D36" s="244"/>
      <c r="E36" s="244"/>
    </row>
    <row r="37" spans="2:5" s="155" customFormat="1" x14ac:dyDescent="0.25">
      <c r="D37" s="244"/>
      <c r="E37" s="244"/>
    </row>
    <row r="38" spans="2:5" s="155" customFormat="1" x14ac:dyDescent="0.25">
      <c r="B38" s="257"/>
      <c r="C38" s="257"/>
      <c r="D38" s="257"/>
      <c r="E38" s="244"/>
    </row>
    <row r="39" spans="2:5" s="155" customFormat="1" x14ac:dyDescent="0.25">
      <c r="B39" s="257"/>
      <c r="C39" s="257"/>
      <c r="D39" s="257"/>
      <c r="E39" s="244"/>
    </row>
    <row r="40" spans="2:5" s="155" customFormat="1" x14ac:dyDescent="0.25">
      <c r="B40" s="244"/>
      <c r="C40" s="244"/>
      <c r="D40" s="244"/>
      <c r="E40" s="244"/>
    </row>
    <row r="41" spans="2:5" s="155" customFormat="1" x14ac:dyDescent="0.25">
      <c r="D41" s="244"/>
      <c r="E41" s="244"/>
    </row>
    <row r="42" spans="2:5" s="155" customFormat="1" x14ac:dyDescent="0.25">
      <c r="D42" s="244"/>
      <c r="E42" s="244"/>
    </row>
    <row r="43" spans="2:5" s="155" customFormat="1" x14ac:dyDescent="0.25">
      <c r="D43" s="244"/>
      <c r="E43" s="244"/>
    </row>
    <row r="44" spans="2:5" s="155" customFormat="1" x14ac:dyDescent="0.25">
      <c r="D44" s="244"/>
      <c r="E44" s="244"/>
    </row>
    <row r="45" spans="2:5" s="155" customFormat="1" x14ac:dyDescent="0.25">
      <c r="D45" s="244"/>
      <c r="E45" s="244"/>
    </row>
    <row r="46" spans="2:5" s="155" customFormat="1" x14ac:dyDescent="0.25">
      <c r="D46" s="244"/>
      <c r="E46" s="244"/>
    </row>
    <row r="47" spans="2:5" s="155" customFormat="1" x14ac:dyDescent="0.25">
      <c r="D47" s="244"/>
      <c r="E47" s="244"/>
    </row>
    <row r="48" spans="2:5" s="155" customFormat="1" x14ac:dyDescent="0.25">
      <c r="D48" s="244"/>
      <c r="E48" s="244"/>
    </row>
    <row r="49" spans="4:5" s="155" customFormat="1" x14ac:dyDescent="0.25">
      <c r="D49" s="244"/>
      <c r="E49" s="244"/>
    </row>
    <row r="50" spans="4:5" s="155" customFormat="1" x14ac:dyDescent="0.25">
      <c r="D50" s="244"/>
      <c r="E50" s="244"/>
    </row>
    <row r="51" spans="4:5" s="155" customFormat="1" x14ac:dyDescent="0.25">
      <c r="D51" s="244"/>
      <c r="E51" s="244"/>
    </row>
    <row r="52" spans="4:5" s="155" customFormat="1" x14ac:dyDescent="0.25">
      <c r="D52" s="244"/>
      <c r="E52" s="244"/>
    </row>
    <row r="53" spans="4:5" s="155" customFormat="1" x14ac:dyDescent="0.25">
      <c r="D53" s="244"/>
      <c r="E53" s="244"/>
    </row>
    <row r="54" spans="4:5" s="155" customFormat="1" x14ac:dyDescent="0.25">
      <c r="D54" s="244"/>
      <c r="E54" s="244"/>
    </row>
    <row r="55" spans="4:5" s="155" customFormat="1" x14ac:dyDescent="0.25">
      <c r="D55" s="244"/>
      <c r="E55" s="244"/>
    </row>
    <row r="56" spans="4:5" s="155" customFormat="1" x14ac:dyDescent="0.25">
      <c r="D56" s="244"/>
      <c r="E56" s="244"/>
    </row>
    <row r="57" spans="4:5" s="155" customFormat="1" x14ac:dyDescent="0.25">
      <c r="D57" s="244"/>
      <c r="E57" s="244"/>
    </row>
    <row r="58" spans="4:5" s="155" customFormat="1" x14ac:dyDescent="0.25">
      <c r="D58" s="244"/>
      <c r="E58" s="244"/>
    </row>
    <row r="59" spans="4:5" s="155" customFormat="1" x14ac:dyDescent="0.25">
      <c r="D59" s="244"/>
      <c r="E59" s="244"/>
    </row>
    <row r="60" spans="4:5" s="155" customFormat="1" x14ac:dyDescent="0.25">
      <c r="D60" s="244"/>
      <c r="E60" s="244"/>
    </row>
    <row r="61" spans="4:5" s="155" customFormat="1" x14ac:dyDescent="0.25">
      <c r="D61" s="244"/>
      <c r="E61" s="244"/>
    </row>
    <row r="62" spans="4:5" s="155" customFormat="1" x14ac:dyDescent="0.25">
      <c r="D62" s="244"/>
      <c r="E62" s="244"/>
    </row>
    <row r="63" spans="4:5" s="155" customFormat="1" x14ac:dyDescent="0.25">
      <c r="D63" s="244"/>
      <c r="E63" s="244"/>
    </row>
    <row r="64" spans="4:5" s="155" customFormat="1" x14ac:dyDescent="0.25">
      <c r="D64" s="244"/>
      <c r="E64" s="244"/>
    </row>
  </sheetData>
  <sheetProtection formatCells="0" formatColumns="0" formatRows="0" insertColumns="0" insertRows="0" insertHyperlinks="0" deleteColumns="0" deleteRows="0" sort="0" autoFilter="0" pivotTables="0"/>
  <mergeCells count="7">
    <mergeCell ref="D31:E32"/>
    <mergeCell ref="B26:E28"/>
    <mergeCell ref="D10:E11"/>
    <mergeCell ref="D19:E20"/>
    <mergeCell ref="B2:E3"/>
    <mergeCell ref="B4:E6"/>
    <mergeCell ref="B7:E8"/>
  </mergeCells>
  <hyperlinks>
    <hyperlink ref="D13" location="'Combustibles sólidos'!A1" display="Sólido"/>
    <hyperlink ref="D14" location="'Combustibles gaseosos'!A1" display="Gaseoso"/>
    <hyperlink ref="D15" location="'Combustibles pesados'!A1" display="Líquidos Pesados"/>
    <hyperlink ref="D16" location="'Combustibles líquidos ligeros'!A1" display="Líquidos Ligeros"/>
    <hyperlink ref="D17" location="Biomasa!A1" display="Biomasa"/>
  </hyperlink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" sqref="B2:D3"/>
    </sheetView>
  </sheetViews>
  <sheetFormatPr baseColWidth="10" defaultColWidth="10.6640625" defaultRowHeight="15.75" x14ac:dyDescent="0.25"/>
  <cols>
    <col min="1" max="2" width="10.6640625" style="1"/>
    <col min="3" max="3" width="16.88671875" style="1" customWidth="1"/>
    <col min="4" max="4" width="20" style="1" customWidth="1"/>
    <col min="5" max="5" width="15.33203125" style="1" customWidth="1"/>
    <col min="6" max="16384" width="10.6640625" style="1"/>
  </cols>
  <sheetData>
    <row r="2" spans="2:5" ht="15" customHeight="1" x14ac:dyDescent="0.25">
      <c r="B2" s="299" t="s">
        <v>177</v>
      </c>
      <c r="C2" s="299"/>
      <c r="D2" s="299"/>
    </row>
    <row r="3" spans="2:5" ht="15" customHeight="1" x14ac:dyDescent="0.25">
      <c r="B3" s="299"/>
      <c r="C3" s="299"/>
      <c r="D3" s="299"/>
    </row>
    <row r="4" spans="2:5" ht="15" customHeight="1" x14ac:dyDescent="0.25">
      <c r="B4" s="278"/>
      <c r="C4" s="278"/>
      <c r="D4" s="37"/>
    </row>
    <row r="5" spans="2:5" ht="11.1" customHeight="1" x14ac:dyDescent="0.25">
      <c r="B5" s="278"/>
      <c r="C5" s="278"/>
      <c r="D5" s="37"/>
    </row>
    <row r="6" spans="2:5" ht="75" customHeight="1" x14ac:dyDescent="0.25">
      <c r="D6" s="272" t="s">
        <v>126</v>
      </c>
    </row>
    <row r="7" spans="2:5" s="277" customFormat="1" x14ac:dyDescent="0.25">
      <c r="B7" s="275" t="s">
        <v>193</v>
      </c>
      <c r="C7" s="276" t="s">
        <v>178</v>
      </c>
      <c r="D7" s="275" t="s">
        <v>179</v>
      </c>
      <c r="E7" s="276" t="s">
        <v>181</v>
      </c>
    </row>
    <row r="8" spans="2:5" x14ac:dyDescent="0.25">
      <c r="B8" s="267" t="s">
        <v>21</v>
      </c>
      <c r="C8" s="270">
        <f>+'Combustibles sólidos'!D16+'Combustibles gaseosos'!D17+'Combustibles gaseosos'!E17+'Combustibles pesados'!D17+'Combustibles pesados'!E17+'Combustibles líquidos ligeros'!D17+'Combustibles líquidos ligeros'!E17+Biomasa!D17+Biomasa!E17</f>
        <v>0</v>
      </c>
      <c r="D8" s="270">
        <f>+SUM('Fabricacion Cu, Pb y Zn'!D39:N39)</f>
        <v>0</v>
      </c>
      <c r="E8" s="271">
        <f>C8+D8</f>
        <v>0</v>
      </c>
    </row>
    <row r="9" spans="2:5" ht="16.5" x14ac:dyDescent="0.3">
      <c r="B9" s="268" t="s">
        <v>42</v>
      </c>
      <c r="C9" s="270">
        <f>+'Combustibles sólidos'!D17+'Combustibles gaseosos'!D18+'Combustibles gaseosos'!E18+'Combustibles pesados'!D18+'Combustibles pesados'!E18+'Combustibles líquidos ligeros'!D18+'Combustibles líquidos ligeros'!E18+Biomasa!D18+Biomasa!E18</f>
        <v>0</v>
      </c>
      <c r="D9" s="270">
        <f>+SUM('Fabricacion Cu, Pb y Zn'!D40:N40)</f>
        <v>0</v>
      </c>
      <c r="E9" s="271">
        <f t="shared" ref="E9:E31" si="0">C9+D9</f>
        <v>0</v>
      </c>
    </row>
    <row r="10" spans="2:5" ht="16.5" x14ac:dyDescent="0.3">
      <c r="B10" s="268" t="s">
        <v>43</v>
      </c>
      <c r="C10" s="270">
        <f>+'Combustibles sólidos'!D18+'Combustibles gaseosos'!D19+'Combustibles gaseosos'!E19+'Combustibles pesados'!D19+'Combustibles pesados'!E19+'Combustibles líquidos ligeros'!D19+'Combustibles líquidos ligeros'!E19+Biomasa!D19+Biomasa!E19</f>
        <v>0</v>
      </c>
      <c r="D10" s="270">
        <f>+SUM('Fabricacion Cu, Pb y Zn'!D41:N41)</f>
        <v>0</v>
      </c>
      <c r="E10" s="271">
        <f t="shared" si="0"/>
        <v>0</v>
      </c>
    </row>
    <row r="11" spans="2:5" x14ac:dyDescent="0.25">
      <c r="B11" s="267" t="s">
        <v>22</v>
      </c>
      <c r="C11" s="270">
        <f>+'Combustibles gaseosos'!D20+'Combustibles gaseosos'!E20+'Combustibles pesados'!D20+'Combustibles pesados'!E20+'Combustibles líquidos ligeros'!D20+'Combustibles líquidos ligeros'!E20+Biomasa!D20+Biomasa!E20</f>
        <v>0</v>
      </c>
      <c r="D11" s="270">
        <f>+SUM('Fabricacion Cu, Pb y Zn'!D42:N42)</f>
        <v>0</v>
      </c>
      <c r="E11" s="271">
        <f t="shared" si="0"/>
        <v>0</v>
      </c>
    </row>
    <row r="12" spans="2:5" x14ac:dyDescent="0.25">
      <c r="B12" s="268" t="s">
        <v>1</v>
      </c>
      <c r="C12" s="270">
        <f>+'Combustibles sólidos'!D20+'Combustibles gaseosos'!D21+'Combustibles gaseosos'!E21+'Combustibles pesados'!D21+'Combustibles pesados'!E21+'Combustibles líquidos ligeros'!D21+'Combustibles líquidos ligeros'!E21+Biomasa!D21+Biomasa!E21</f>
        <v>0</v>
      </c>
      <c r="D12" s="270">
        <f>+SUM('Fabricacion Cu, Pb y Zn'!D43:N43)</f>
        <v>0</v>
      </c>
      <c r="E12" s="271">
        <f t="shared" si="0"/>
        <v>0</v>
      </c>
    </row>
    <row r="13" spans="2:5" ht="16.5" x14ac:dyDescent="0.3">
      <c r="B13" s="267" t="s">
        <v>44</v>
      </c>
      <c r="C13" s="270">
        <f>+'Combustibles gaseosos'!E22+'Combustibles pesados'!E22+'Combustibles líquidos ligeros'!E22+Biomasa!D22+Biomasa!E22</f>
        <v>0</v>
      </c>
      <c r="D13" s="270">
        <f>+SUM('Fabricacion Cu, Pb y Zn'!D44:N44)</f>
        <v>0</v>
      </c>
      <c r="E13" s="271">
        <f t="shared" si="0"/>
        <v>0</v>
      </c>
    </row>
    <row r="14" spans="2:5" x14ac:dyDescent="0.25">
      <c r="B14" s="268" t="s">
        <v>3</v>
      </c>
      <c r="C14" s="270">
        <f>+'Combustibles gaseosos'!E22+'Combustibles pesados'!E22+'Combustibles líquidos ligeros'!E22+Biomasa!D22+Biomasa!E22</f>
        <v>0</v>
      </c>
      <c r="D14" s="270">
        <f>+SUM('Fabricacion Cu, Pb y Zn'!D45:N45)</f>
        <v>0</v>
      </c>
      <c r="E14" s="271">
        <f t="shared" si="0"/>
        <v>0</v>
      </c>
    </row>
    <row r="15" spans="2:5" x14ac:dyDescent="0.25">
      <c r="B15" s="268" t="s">
        <v>6</v>
      </c>
      <c r="C15" s="270">
        <f>+'Combustibles sólidos'!D23+'Combustibles gaseosos'!D24+'Combustibles gaseosos'!E24+'Combustibles pesados'!D24+'Combustibles pesados'!E24+'Combustibles líquidos ligeros'!D24+'Combustibles líquidos ligeros'!E24+Biomasa!D24+Biomasa!E24</f>
        <v>0</v>
      </c>
      <c r="D15" s="270">
        <f>+SUM('Fabricacion Cu, Pb y Zn'!D46:N46)</f>
        <v>0</v>
      </c>
      <c r="E15" s="271">
        <f t="shared" si="0"/>
        <v>0</v>
      </c>
    </row>
    <row r="16" spans="2:5" ht="16.5" x14ac:dyDescent="0.3">
      <c r="B16" s="267" t="s">
        <v>45</v>
      </c>
      <c r="C16" s="270">
        <f>+'Combustibles líquidos ligeros'!E25</f>
        <v>0</v>
      </c>
      <c r="D16" s="270">
        <f>+SUM('Fabricacion Cu, Pb y Zn'!D47:N47)</f>
        <v>0</v>
      </c>
      <c r="E16" s="271">
        <f t="shared" si="0"/>
        <v>0</v>
      </c>
    </row>
    <row r="17" spans="2:5" ht="16.5" x14ac:dyDescent="0.3">
      <c r="B17" s="267" t="s">
        <v>46</v>
      </c>
      <c r="C17" s="270">
        <f>+'Combustibles líquidos ligeros'!E26</f>
        <v>0</v>
      </c>
      <c r="D17" s="270">
        <f>+SUM('Fabricacion Cu, Pb y Zn'!D48:N48)</f>
        <v>0</v>
      </c>
      <c r="E17" s="271">
        <f t="shared" si="0"/>
        <v>0</v>
      </c>
    </row>
    <row r="18" spans="2:5" ht="16.5" x14ac:dyDescent="0.3">
      <c r="B18" s="267" t="s">
        <v>47</v>
      </c>
      <c r="C18" s="270">
        <f>+'Combustibles líquidos ligeros'!E27</f>
        <v>0</v>
      </c>
      <c r="D18" s="270">
        <f>+SUM('Fabricacion Cu, Pb y Zn'!D49:N49)</f>
        <v>0</v>
      </c>
      <c r="E18" s="271">
        <f t="shared" si="0"/>
        <v>0</v>
      </c>
    </row>
    <row r="19" spans="2:5" x14ac:dyDescent="0.25">
      <c r="B19" s="268" t="s">
        <v>4</v>
      </c>
      <c r="C19" s="270">
        <f>+'Combustibles sólidos'!D27+'Combustibles gaseosos'!D28+'Combustibles gaseosos'!E28+'Combustibles pesados'!D28+'Combustibles pesados'!E28+'Combustibles líquidos ligeros'!D28+'Combustibles líquidos ligeros'!E28+Biomasa!D28+Biomasa!E28</f>
        <v>0</v>
      </c>
      <c r="D19" s="270">
        <f>+SUM('Fabricacion Cu, Pb y Zn'!D50:N50)</f>
        <v>0</v>
      </c>
      <c r="E19" s="271">
        <f t="shared" si="0"/>
        <v>0</v>
      </c>
    </row>
    <row r="20" spans="2:5" x14ac:dyDescent="0.25">
      <c r="B20" s="268" t="s">
        <v>7</v>
      </c>
      <c r="C20" s="270">
        <f>+'Combustibles sólidos'!D28+'Combustibles gaseosos'!D29+'Combustibles gaseosos'!E29+'Combustibles pesados'!D29+'Combustibles pesados'!E29+'Combustibles líquidos ligeros'!D29+'Combustibles líquidos ligeros'!E29+Biomasa!D29+Biomasa!E29</f>
        <v>0</v>
      </c>
      <c r="D20" s="270">
        <f>+SUM('Fabricacion Cu, Pb y Zn'!D51:N51)</f>
        <v>0</v>
      </c>
      <c r="E20" s="271">
        <f t="shared" si="0"/>
        <v>0</v>
      </c>
    </row>
    <row r="21" spans="2:5" x14ac:dyDescent="0.25">
      <c r="B21" s="268" t="s">
        <v>8</v>
      </c>
      <c r="C21" s="270">
        <f>+'Combustibles sólidos'!D29+'Combustibles gaseosos'!D30+'Combustibles pesados'!D30+'Combustibles líquidos ligeros'!D30+'Combustibles líquidos ligeros'!E30+Biomasa!D30+Biomasa!E30</f>
        <v>0</v>
      </c>
      <c r="D21" s="270">
        <f>+SUM('Fabricacion Cu, Pb y Zn'!D52:N52)</f>
        <v>0</v>
      </c>
      <c r="E21" s="271">
        <f t="shared" si="0"/>
        <v>0</v>
      </c>
    </row>
    <row r="22" spans="2:5" x14ac:dyDescent="0.25">
      <c r="B22" s="268" t="s">
        <v>2</v>
      </c>
      <c r="C22" s="270">
        <f>+'Combustibles sólidos'!D30+'Combustibles gaseosos'!D31+'Combustibles gaseosos'!E31+'Combustibles pesados'!D31+'Combustibles pesados'!E31+'Combustibles líquidos ligeros'!D31+'Combustibles líquidos ligeros'!E31+Biomasa!D31+Biomasa!E31</f>
        <v>0</v>
      </c>
      <c r="D22" s="270">
        <f>+SUM('Fabricacion Cu, Pb y Zn'!D53:N53)</f>
        <v>0</v>
      </c>
      <c r="E22" s="271">
        <f t="shared" si="0"/>
        <v>0</v>
      </c>
    </row>
    <row r="23" spans="2:5" ht="16.5" x14ac:dyDescent="0.3">
      <c r="B23" s="269" t="s">
        <v>39</v>
      </c>
      <c r="C23" s="270">
        <f>+'Combustibles sólidos'!D31+'Combustibles gaseosos'!D32+'Combustibles gaseosos'!E32+'Combustibles pesados'!D32+'Combustibles pesados'!E32+'Combustibles líquidos ligeros'!D32+'Combustibles líquidos ligeros'!E32+Biomasa!D32+Biomasa!E32</f>
        <v>0</v>
      </c>
      <c r="D23" s="270">
        <f>+SUM('Fabricacion Cu, Pb y Zn'!D54:N54)</f>
        <v>0</v>
      </c>
      <c r="E23" s="271">
        <f t="shared" si="0"/>
        <v>0</v>
      </c>
    </row>
    <row r="24" spans="2:5" x14ac:dyDescent="0.25">
      <c r="B24" s="268" t="s">
        <v>0</v>
      </c>
      <c r="C24" s="270">
        <f>+'Combustibles sólidos'!D32+'Combustibles gaseosos'!D33+'Combustibles gaseosos'!E33+'Combustibles pesados'!D33+'Combustibles pesados'!E33+'Combustibles líquidos ligeros'!D33+'Combustibles líquidos ligeros'!E33+Biomasa!D33+Biomasa!E33</f>
        <v>0</v>
      </c>
      <c r="D24" s="270">
        <f>+SUM('Fabricacion Cu, Pb y Zn'!D55:N55)</f>
        <v>0</v>
      </c>
      <c r="E24" s="271">
        <f t="shared" si="0"/>
        <v>0</v>
      </c>
    </row>
    <row r="25" spans="2:5" ht="16.5" x14ac:dyDescent="0.3">
      <c r="B25" s="269" t="s">
        <v>40</v>
      </c>
      <c r="C25" s="270">
        <f>+'Combustibles sólidos'!D33+'Combustibles gaseosos'!D34+'Combustibles gaseosos'!E34+'Combustibles pesados'!D34+'Combustibles pesados'!E34+'Combustibles líquidos ligeros'!D34+'Combustibles líquidos ligeros'!E34+Biomasa!D34+Biomasa!E34</f>
        <v>0</v>
      </c>
      <c r="D25" s="270">
        <f>+SUM('Fabricacion Cu, Pb y Zn'!D56:N56)</f>
        <v>0</v>
      </c>
      <c r="E25" s="271">
        <f t="shared" si="0"/>
        <v>0</v>
      </c>
    </row>
    <row r="26" spans="2:5" ht="16.5" x14ac:dyDescent="0.3">
      <c r="B26" s="269" t="s">
        <v>41</v>
      </c>
      <c r="C26" s="270">
        <f>+'Combustibles sólidos'!D34+'Combustibles gaseosos'!D35+'Combustibles gaseosos'!E35+'Combustibles pesados'!D35+'Combustibles pesados'!E35+'Combustibles líquidos ligeros'!D35+'Combustibles líquidos ligeros'!E35+Biomasa!D35+Biomasa!E35</f>
        <v>0</v>
      </c>
      <c r="D26" s="270">
        <f>+SUM('Fabricacion Cu, Pb y Zn'!D57:N57)</f>
        <v>0</v>
      </c>
      <c r="E26" s="271">
        <f t="shared" si="0"/>
        <v>0</v>
      </c>
    </row>
    <row r="27" spans="2:5" x14ac:dyDescent="0.25">
      <c r="B27" s="268" t="s">
        <v>23</v>
      </c>
      <c r="C27" s="270">
        <f>+'Combustibles sólidos'!D35+'Combustibles gaseosos'!D36+'Combustibles gaseosos'!E36+'Combustibles pesados'!D36+'Combustibles pesados'!E36+'Combustibles líquidos ligeros'!D36+Biomasa!D36</f>
        <v>0</v>
      </c>
      <c r="D27" s="270">
        <f>+SUM('Fabricacion Cu, Pb y Zn'!D58:N58)</f>
        <v>0</v>
      </c>
      <c r="E27" s="271">
        <f t="shared" si="0"/>
        <v>0</v>
      </c>
    </row>
    <row r="28" spans="2:5" x14ac:dyDescent="0.25">
      <c r="B28" s="268" t="s">
        <v>5</v>
      </c>
      <c r="C28" s="270">
        <f>+'Combustibles sólidos'!D36+'Combustibles gaseosos'!D37+'Combustibles gaseosos'!E37+'Combustibles pesados'!D37+'Combustibles pesados'!E37+'Combustibles líquidos ligeros'!D37+'Combustibles líquidos ligeros'!E37+Biomasa!D37+Biomasa!E37</f>
        <v>0</v>
      </c>
      <c r="D28" s="270">
        <f>+SUM('Fabricacion Cu, Pb y Zn'!D59:N59)</f>
        <v>0</v>
      </c>
      <c r="E28" s="271">
        <f t="shared" si="0"/>
        <v>0</v>
      </c>
    </row>
    <row r="29" spans="2:5" x14ac:dyDescent="0.25">
      <c r="B29" s="268" t="s">
        <v>11</v>
      </c>
      <c r="C29" s="270">
        <f>+'Combustibles sólidos'!D37+'Combustibles líquidos ligeros'!D38+Biomasa!D38+Biomasa!E38</f>
        <v>0</v>
      </c>
      <c r="D29" s="270">
        <f>+SUM('Fabricacion Cu, Pb y Zn'!D60:N60)</f>
        <v>0</v>
      </c>
      <c r="E29" s="271">
        <f t="shared" si="0"/>
        <v>0</v>
      </c>
    </row>
    <row r="30" spans="2:5" x14ac:dyDescent="0.25">
      <c r="B30" s="268" t="s">
        <v>10</v>
      </c>
      <c r="C30" s="270">
        <f>+'Combustibles sólidos'!D38+'Combustibles gaseosos'!D39+'Combustibles gaseosos'!E39+'Combustibles pesados'!D39+'Combustibles pesados'!E39+'Combustibles líquidos ligeros'!D39+Biomasa!D39</f>
        <v>0</v>
      </c>
      <c r="D30" s="270">
        <f>+SUM('Fabricacion Cu, Pb y Zn'!D61:N61)</f>
        <v>0</v>
      </c>
      <c r="E30" s="271">
        <f t="shared" si="0"/>
        <v>0</v>
      </c>
    </row>
    <row r="31" spans="2:5" x14ac:dyDescent="0.25">
      <c r="B31" s="268" t="s">
        <v>9</v>
      </c>
      <c r="C31" s="270">
        <f>+'Combustibles sólidos'!D39+Biomasa!D40</f>
        <v>0</v>
      </c>
      <c r="D31" s="270">
        <f>+SUM('Fabricacion Cu, Pb y Zn'!D62:N62)</f>
        <v>0</v>
      </c>
      <c r="E31" s="271">
        <f t="shared" si="0"/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B2:D3"/>
  </mergeCells>
  <pageMargins left="0.7" right="0.7" top="0.75" bottom="0.75" header="0.3" footer="0.3"/>
  <pageSetup orientation="portrait" horizontalDpi="300" verticalDpi="300" r:id="rId1"/>
  <ignoredErrors>
    <ignoredError sqref="D8:D3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/>
  </sheetPr>
  <dimension ref="A1:BB62"/>
  <sheetViews>
    <sheetView showGridLines="0" zoomScaleNormal="100" workbookViewId="0"/>
  </sheetViews>
  <sheetFormatPr baseColWidth="10" defaultColWidth="10.88671875" defaultRowHeight="15.75" x14ac:dyDescent="0.25"/>
  <cols>
    <col min="1" max="2" width="4" style="38" customWidth="1"/>
    <col min="3" max="3" width="12.109375" style="39" customWidth="1"/>
    <col min="4" max="4" width="14" style="40" customWidth="1"/>
    <col min="5" max="5" width="15.44140625" style="40" customWidth="1"/>
    <col min="6" max="8" width="12.109375" style="40" customWidth="1"/>
    <col min="9" max="9" width="10.88671875" style="40" customWidth="1"/>
    <col min="10" max="10" width="12.109375" style="40" customWidth="1"/>
    <col min="11" max="11" width="12.109375" style="41" customWidth="1"/>
    <col min="12" max="13" width="4" style="42" customWidth="1"/>
    <col min="14" max="14" width="12.109375" style="43" customWidth="1"/>
    <col min="15" max="15" width="6" style="42" customWidth="1"/>
    <col min="16" max="54" width="10.6640625" style="45" customWidth="1"/>
    <col min="55" max="16384" width="10.88671875" style="46"/>
  </cols>
  <sheetData>
    <row r="1" spans="1:15" ht="20.100000000000001" customHeight="1" x14ac:dyDescent="0.25"/>
    <row r="2" spans="1:15" ht="20.100000000000001" customHeight="1" x14ac:dyDescent="0.25">
      <c r="A2" s="305" t="s">
        <v>70</v>
      </c>
      <c r="B2" s="305"/>
      <c r="C2" s="305"/>
      <c r="D2" s="305"/>
      <c r="E2" s="305"/>
      <c r="F2" s="47"/>
      <c r="G2" s="47"/>
      <c r="H2" s="47"/>
      <c r="I2" s="47"/>
    </row>
    <row r="3" spans="1:15" ht="20.100000000000001" customHeight="1" x14ac:dyDescent="0.25">
      <c r="A3" s="305"/>
      <c r="B3" s="305"/>
      <c r="C3" s="305"/>
      <c r="D3" s="305"/>
      <c r="E3" s="305"/>
      <c r="F3" s="47"/>
      <c r="G3" s="47"/>
      <c r="H3" s="47"/>
    </row>
    <row r="4" spans="1:15" ht="20.100000000000001" customHeight="1" x14ac:dyDescent="0.25">
      <c r="A4" s="48"/>
      <c r="B4" s="48"/>
      <c r="C4" s="48"/>
      <c r="D4" s="48"/>
      <c r="E4" s="48"/>
      <c r="F4" s="47"/>
      <c r="G4" s="47"/>
      <c r="H4" s="47"/>
    </row>
    <row r="5" spans="1:15" ht="20.100000000000001" customHeight="1" x14ac:dyDescent="0.25">
      <c r="B5" s="302" t="s">
        <v>194</v>
      </c>
      <c r="C5" s="302"/>
      <c r="D5" s="302"/>
      <c r="E5" s="302"/>
      <c r="F5" s="302"/>
      <c r="G5" s="302"/>
      <c r="H5" s="302"/>
      <c r="I5" s="302" t="s">
        <v>57</v>
      </c>
      <c r="J5" s="302"/>
      <c r="K5" s="302"/>
      <c r="L5" s="49"/>
      <c r="N5" s="50" t="s">
        <v>54</v>
      </c>
      <c r="O5" s="44"/>
    </row>
    <row r="6" spans="1:15" ht="20.100000000000001" customHeight="1" x14ac:dyDescent="0.25"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49"/>
      <c r="N6" s="51" t="s">
        <v>73</v>
      </c>
      <c r="O6" s="44"/>
    </row>
    <row r="7" spans="1:15" s="45" customFormat="1" ht="20.100000000000001" customHeight="1" x14ac:dyDescent="0.25">
      <c r="A7" s="44"/>
      <c r="B7" s="52"/>
      <c r="C7" s="306" t="s">
        <v>29</v>
      </c>
      <c r="D7" s="306"/>
      <c r="E7" s="306"/>
      <c r="F7" s="306"/>
      <c r="G7" s="306"/>
      <c r="H7" s="307"/>
      <c r="I7" s="52"/>
      <c r="J7" s="300" t="s">
        <v>13</v>
      </c>
      <c r="K7" s="300" t="s">
        <v>72</v>
      </c>
      <c r="L7" s="52"/>
      <c r="M7" s="44"/>
      <c r="N7" s="51" t="s">
        <v>188</v>
      </c>
      <c r="O7" s="44"/>
    </row>
    <row r="8" spans="1:15" s="45" customFormat="1" ht="20.100000000000001" customHeight="1" x14ac:dyDescent="0.25">
      <c r="A8" s="44"/>
      <c r="B8" s="52"/>
      <c r="C8" s="53" t="s">
        <v>13</v>
      </c>
      <c r="D8" s="54" t="s">
        <v>83</v>
      </c>
      <c r="E8" s="303"/>
      <c r="F8" s="303"/>
      <c r="G8" s="303"/>
      <c r="H8" s="55" t="s">
        <v>50</v>
      </c>
      <c r="I8" s="52"/>
      <c r="J8" s="301"/>
      <c r="K8" s="301"/>
      <c r="L8" s="52"/>
      <c r="M8" s="44"/>
      <c r="N8" s="51" t="s">
        <v>187</v>
      </c>
      <c r="O8" s="44"/>
    </row>
    <row r="9" spans="1:15" s="45" customFormat="1" ht="20.100000000000001" customHeight="1" x14ac:dyDescent="0.25">
      <c r="A9" s="44"/>
      <c r="B9" s="52"/>
      <c r="C9" s="311" t="s">
        <v>26</v>
      </c>
      <c r="D9" s="312"/>
      <c r="E9" s="308" t="s">
        <v>107</v>
      </c>
      <c r="F9" s="309"/>
      <c r="G9" s="309"/>
      <c r="H9" s="310"/>
      <c r="I9" s="52"/>
      <c r="J9" s="56" t="s">
        <v>16</v>
      </c>
      <c r="K9" s="89">
        <v>29.55</v>
      </c>
      <c r="L9" s="52"/>
      <c r="M9" s="44"/>
      <c r="N9" s="51" t="s">
        <v>20</v>
      </c>
      <c r="O9" s="44"/>
    </row>
    <row r="10" spans="1:15" s="45" customFormat="1" ht="20.100000000000001" customHeight="1" x14ac:dyDescent="0.25">
      <c r="A10" s="44"/>
      <c r="B10" s="52"/>
      <c r="C10" s="58"/>
      <c r="D10" s="59"/>
      <c r="E10" s="60"/>
      <c r="F10" s="60"/>
      <c r="G10" s="60"/>
      <c r="H10" s="60"/>
      <c r="I10" s="60"/>
      <c r="J10" s="59"/>
      <c r="K10" s="52"/>
      <c r="L10" s="52"/>
      <c r="M10" s="44"/>
      <c r="N10" s="57"/>
      <c r="O10" s="44"/>
    </row>
    <row r="11" spans="1:15" s="45" customFormat="1" ht="20.100000000000001" customHeight="1" x14ac:dyDescent="0.25">
      <c r="A11" s="44"/>
      <c r="B11" s="44"/>
      <c r="C11" s="61"/>
      <c r="D11" s="62"/>
      <c r="E11" s="62"/>
      <c r="F11" s="62"/>
      <c r="G11" s="62"/>
      <c r="H11" s="62"/>
      <c r="I11" s="62"/>
      <c r="J11" s="62"/>
      <c r="K11" s="44"/>
      <c r="L11" s="44"/>
      <c r="M11" s="44"/>
      <c r="N11" s="57"/>
      <c r="O11" s="44"/>
    </row>
    <row r="12" spans="1:15" s="45" customFormat="1" ht="20.100000000000001" customHeight="1" x14ac:dyDescent="0.25">
      <c r="A12" s="44"/>
      <c r="B12" s="313" t="s">
        <v>38</v>
      </c>
      <c r="C12" s="313"/>
      <c r="D12" s="63"/>
      <c r="E12" s="314" t="s">
        <v>56</v>
      </c>
      <c r="F12" s="314"/>
      <c r="G12" s="314"/>
      <c r="H12" s="64"/>
      <c r="I12" s="64"/>
      <c r="J12" s="44"/>
      <c r="K12" s="44"/>
      <c r="L12" s="44"/>
      <c r="M12" s="44"/>
      <c r="N12" s="57"/>
      <c r="O12" s="44"/>
    </row>
    <row r="13" spans="1:15" s="45" customFormat="1" ht="20.100000000000001" customHeight="1" x14ac:dyDescent="0.25">
      <c r="A13" s="44"/>
      <c r="B13" s="313"/>
      <c r="C13" s="313"/>
      <c r="D13" s="65"/>
      <c r="E13" s="314"/>
      <c r="F13" s="314"/>
      <c r="G13" s="314"/>
      <c r="H13" s="66"/>
      <c r="I13" s="66"/>
      <c r="J13" s="44"/>
      <c r="O13" s="44"/>
    </row>
    <row r="14" spans="1:15" s="282" customFormat="1" ht="20.100000000000001" customHeight="1" x14ac:dyDescent="0.25">
      <c r="A14" s="279"/>
      <c r="B14" s="279"/>
      <c r="C14" s="315" t="s">
        <v>193</v>
      </c>
      <c r="D14" s="280" t="s">
        <v>36</v>
      </c>
      <c r="E14" s="281"/>
      <c r="F14" s="304" t="s">
        <v>193</v>
      </c>
      <c r="G14" s="304" t="s">
        <v>27</v>
      </c>
      <c r="H14" s="304" t="s">
        <v>61</v>
      </c>
      <c r="I14" s="304" t="s">
        <v>88</v>
      </c>
      <c r="J14" s="304" t="s">
        <v>28</v>
      </c>
      <c r="O14" s="279"/>
    </row>
    <row r="15" spans="1:15" s="282" customFormat="1" ht="20.100000000000001" customHeight="1" x14ac:dyDescent="0.25">
      <c r="A15" s="279"/>
      <c r="B15" s="279"/>
      <c r="C15" s="315"/>
      <c r="D15" s="280" t="s">
        <v>37</v>
      </c>
      <c r="E15" s="281"/>
      <c r="F15" s="304"/>
      <c r="G15" s="304"/>
      <c r="H15" s="304"/>
      <c r="I15" s="304"/>
      <c r="J15" s="304"/>
      <c r="O15" s="279"/>
    </row>
    <row r="16" spans="1:15" s="45" customFormat="1" ht="20.100000000000001" customHeight="1" x14ac:dyDescent="0.25">
      <c r="A16" s="44"/>
      <c r="B16" s="44"/>
      <c r="C16" s="68" t="s">
        <v>21</v>
      </c>
      <c r="D16" s="170">
        <f>+I16/1000000</f>
        <v>0</v>
      </c>
      <c r="E16" s="67"/>
      <c r="F16" s="69" t="s">
        <v>21</v>
      </c>
      <c r="G16" s="77">
        <v>11.4</v>
      </c>
      <c r="H16" s="77" t="s">
        <v>58</v>
      </c>
      <c r="I16" s="78">
        <f>+$E$8*$K$9*G16</f>
        <v>0</v>
      </c>
      <c r="J16" s="77" t="s">
        <v>90</v>
      </c>
      <c r="O16" s="44"/>
    </row>
    <row r="17" spans="1:21" s="45" customFormat="1" ht="20.100000000000001" customHeight="1" x14ac:dyDescent="0.25">
      <c r="A17" s="44"/>
      <c r="B17" s="44"/>
      <c r="C17" s="70" t="s">
        <v>42</v>
      </c>
      <c r="D17" s="170">
        <f t="shared" ref="D17:D18" si="0">+I17/1000000</f>
        <v>0</v>
      </c>
      <c r="E17" s="67"/>
      <c r="F17" s="69" t="s">
        <v>74</v>
      </c>
      <c r="G17" s="77">
        <v>7.7</v>
      </c>
      <c r="H17" s="77" t="s">
        <v>58</v>
      </c>
      <c r="I17" s="78">
        <f t="shared" ref="I17:I23" si="1">+$E$8*$K$9*G17</f>
        <v>0</v>
      </c>
      <c r="J17" s="77" t="s">
        <v>90</v>
      </c>
      <c r="O17" s="44"/>
      <c r="U17" s="71"/>
    </row>
    <row r="18" spans="1:21" s="45" customFormat="1" ht="20.100000000000001" customHeight="1" x14ac:dyDescent="0.25">
      <c r="A18" s="44"/>
      <c r="B18" s="44"/>
      <c r="C18" s="70" t="s">
        <v>43</v>
      </c>
      <c r="D18" s="170">
        <f t="shared" si="0"/>
        <v>0</v>
      </c>
      <c r="E18" s="67"/>
      <c r="F18" s="69" t="s">
        <v>75</v>
      </c>
      <c r="G18" s="77">
        <v>3.4</v>
      </c>
      <c r="H18" s="77" t="s">
        <v>58</v>
      </c>
      <c r="I18" s="78">
        <f t="shared" si="1"/>
        <v>0</v>
      </c>
      <c r="J18" s="77" t="s">
        <v>90</v>
      </c>
      <c r="K18" s="44"/>
      <c r="L18" s="44"/>
      <c r="M18" s="44"/>
      <c r="N18" s="57"/>
      <c r="O18" s="44"/>
      <c r="U18" s="71"/>
    </row>
    <row r="19" spans="1:21" s="45" customFormat="1" ht="20.100000000000001" customHeight="1" x14ac:dyDescent="0.25">
      <c r="A19" s="44"/>
      <c r="B19" s="44"/>
      <c r="C19" s="72" t="s">
        <v>22</v>
      </c>
      <c r="D19" s="259" t="s">
        <v>25</v>
      </c>
      <c r="E19" s="67"/>
      <c r="F19" s="69" t="s">
        <v>22</v>
      </c>
      <c r="G19" s="79" t="s">
        <v>25</v>
      </c>
      <c r="H19" s="79" t="s">
        <v>25</v>
      </c>
      <c r="I19" s="80" t="s">
        <v>25</v>
      </c>
      <c r="J19" s="81" t="s">
        <v>25</v>
      </c>
      <c r="K19" s="44"/>
      <c r="L19" s="44"/>
      <c r="M19" s="44"/>
      <c r="N19" s="57"/>
      <c r="O19" s="44"/>
      <c r="U19" s="71"/>
    </row>
    <row r="20" spans="1:21" s="45" customFormat="1" ht="20.100000000000001" customHeight="1" x14ac:dyDescent="0.25">
      <c r="A20" s="44"/>
      <c r="B20" s="44"/>
      <c r="C20" s="70" t="s">
        <v>1</v>
      </c>
      <c r="D20" s="170">
        <f>+I20/1000000</f>
        <v>0</v>
      </c>
      <c r="E20" s="67"/>
      <c r="F20" s="69" t="s">
        <v>1</v>
      </c>
      <c r="G20" s="77">
        <v>8.6999999999999993</v>
      </c>
      <c r="H20" s="77" t="s">
        <v>58</v>
      </c>
      <c r="I20" s="78">
        <f t="shared" si="1"/>
        <v>0</v>
      </c>
      <c r="J20" s="77" t="s">
        <v>90</v>
      </c>
      <c r="K20" s="44"/>
      <c r="L20" s="44"/>
      <c r="M20" s="44"/>
      <c r="N20" s="57"/>
      <c r="O20" s="44"/>
      <c r="U20" s="71"/>
    </row>
    <row r="21" spans="1:21" s="45" customFormat="1" ht="20.100000000000001" customHeight="1" x14ac:dyDescent="0.25">
      <c r="A21" s="44"/>
      <c r="B21" s="44"/>
      <c r="C21" s="72" t="s">
        <v>44</v>
      </c>
      <c r="D21" s="258" t="s">
        <v>85</v>
      </c>
      <c r="E21" s="67"/>
      <c r="F21" s="69" t="s">
        <v>76</v>
      </c>
      <c r="G21" s="82" t="s">
        <v>85</v>
      </c>
      <c r="H21" s="82" t="s">
        <v>85</v>
      </c>
      <c r="I21" s="83" t="s">
        <v>85</v>
      </c>
      <c r="J21" s="84" t="s">
        <v>85</v>
      </c>
      <c r="K21" s="44"/>
      <c r="L21" s="44"/>
      <c r="M21" s="44"/>
      <c r="N21" s="57"/>
      <c r="O21" s="44"/>
      <c r="U21" s="71"/>
    </row>
    <row r="22" spans="1:21" s="45" customFormat="1" ht="20.100000000000001" customHeight="1" x14ac:dyDescent="0.25">
      <c r="A22" s="44"/>
      <c r="B22" s="44"/>
      <c r="C22" s="70" t="s">
        <v>3</v>
      </c>
      <c r="D22" s="170">
        <f>+I22/1000000000</f>
        <v>0</v>
      </c>
      <c r="E22" s="67"/>
      <c r="F22" s="69" t="s">
        <v>3</v>
      </c>
      <c r="G22" s="77">
        <v>7.3</v>
      </c>
      <c r="H22" s="77" t="s">
        <v>59</v>
      </c>
      <c r="I22" s="78">
        <f t="shared" si="1"/>
        <v>0</v>
      </c>
      <c r="J22" s="77" t="s">
        <v>91</v>
      </c>
      <c r="K22" s="44"/>
      <c r="L22" s="44"/>
      <c r="M22" s="44"/>
      <c r="N22" s="57"/>
      <c r="O22" s="44"/>
      <c r="U22" s="62"/>
    </row>
    <row r="23" spans="1:21" s="45" customFormat="1" ht="20.100000000000001" customHeight="1" x14ac:dyDescent="0.25">
      <c r="A23" s="44"/>
      <c r="B23" s="44"/>
      <c r="C23" s="70" t="s">
        <v>6</v>
      </c>
      <c r="D23" s="170">
        <f>+I23/1000000000</f>
        <v>0</v>
      </c>
      <c r="E23" s="67"/>
      <c r="F23" s="69" t="s">
        <v>6</v>
      </c>
      <c r="G23" s="77">
        <v>7.1</v>
      </c>
      <c r="H23" s="77" t="s">
        <v>59</v>
      </c>
      <c r="I23" s="78">
        <f t="shared" si="1"/>
        <v>0</v>
      </c>
      <c r="J23" s="77" t="s">
        <v>91</v>
      </c>
      <c r="K23" s="44"/>
      <c r="L23" s="44"/>
      <c r="M23" s="44"/>
      <c r="N23" s="57"/>
      <c r="O23" s="44"/>
      <c r="U23" s="71"/>
    </row>
    <row r="24" spans="1:21" s="45" customFormat="1" ht="20.100000000000001" customHeight="1" x14ac:dyDescent="0.25">
      <c r="A24" s="44"/>
      <c r="B24" s="44"/>
      <c r="C24" s="72" t="s">
        <v>45</v>
      </c>
      <c r="D24" s="259" t="s">
        <v>25</v>
      </c>
      <c r="E24" s="67"/>
      <c r="F24" s="69" t="s">
        <v>77</v>
      </c>
      <c r="G24" s="81" t="s">
        <v>25</v>
      </c>
      <c r="H24" s="81" t="s">
        <v>25</v>
      </c>
      <c r="I24" s="80" t="s">
        <v>25</v>
      </c>
      <c r="J24" s="81" t="s">
        <v>25</v>
      </c>
      <c r="K24" s="44"/>
      <c r="L24" s="44"/>
      <c r="M24" s="44"/>
      <c r="N24" s="57"/>
      <c r="O24" s="44"/>
    </row>
    <row r="25" spans="1:21" s="45" customFormat="1" ht="20.100000000000001" customHeight="1" x14ac:dyDescent="0.25">
      <c r="A25" s="44"/>
      <c r="B25" s="44"/>
      <c r="C25" s="72" t="s">
        <v>46</v>
      </c>
      <c r="D25" s="259" t="s">
        <v>25</v>
      </c>
      <c r="E25" s="67"/>
      <c r="F25" s="69" t="s">
        <v>78</v>
      </c>
      <c r="G25" s="81" t="s">
        <v>25</v>
      </c>
      <c r="H25" s="81" t="s">
        <v>25</v>
      </c>
      <c r="I25" s="80" t="s">
        <v>25</v>
      </c>
      <c r="J25" s="81" t="s">
        <v>25</v>
      </c>
      <c r="K25" s="44"/>
      <c r="L25" s="44"/>
      <c r="M25" s="44"/>
      <c r="N25" s="57"/>
      <c r="O25" s="44"/>
    </row>
    <row r="26" spans="1:21" s="45" customFormat="1" ht="20.100000000000001" customHeight="1" x14ac:dyDescent="0.25">
      <c r="A26" s="44"/>
      <c r="B26" s="44"/>
      <c r="C26" s="72" t="s">
        <v>47</v>
      </c>
      <c r="D26" s="259" t="s">
        <v>25</v>
      </c>
      <c r="E26" s="67"/>
      <c r="F26" s="69" t="s">
        <v>79</v>
      </c>
      <c r="G26" s="81" t="s">
        <v>25</v>
      </c>
      <c r="H26" s="81" t="s">
        <v>25</v>
      </c>
      <c r="I26" s="80" t="s">
        <v>25</v>
      </c>
      <c r="J26" s="81" t="s">
        <v>25</v>
      </c>
      <c r="K26" s="44"/>
      <c r="L26" s="44"/>
      <c r="M26" s="44"/>
      <c r="N26" s="57"/>
      <c r="O26" s="44"/>
    </row>
    <row r="27" spans="1:21" s="45" customFormat="1" ht="20.100000000000001" customHeight="1" x14ac:dyDescent="0.25">
      <c r="A27" s="44"/>
      <c r="B27" s="44"/>
      <c r="C27" s="70" t="s">
        <v>4</v>
      </c>
      <c r="D27" s="170">
        <f>+I27/1000000000</f>
        <v>0</v>
      </c>
      <c r="E27" s="67"/>
      <c r="F27" s="69" t="s">
        <v>4</v>
      </c>
      <c r="G27" s="85">
        <v>0.9</v>
      </c>
      <c r="H27" s="85" t="s">
        <v>59</v>
      </c>
      <c r="I27" s="78">
        <f t="shared" ref="I27:I39" si="2">+$E$8*$K$9*G27</f>
        <v>0</v>
      </c>
      <c r="J27" s="77" t="s">
        <v>91</v>
      </c>
      <c r="K27" s="44"/>
      <c r="L27" s="44"/>
      <c r="M27" s="44"/>
      <c r="N27" s="57"/>
      <c r="O27" s="44"/>
    </row>
    <row r="28" spans="1:21" s="45" customFormat="1" ht="20.100000000000001" customHeight="1" x14ac:dyDescent="0.25">
      <c r="A28" s="44"/>
      <c r="B28" s="44"/>
      <c r="C28" s="70" t="s">
        <v>7</v>
      </c>
      <c r="D28" s="170">
        <f t="shared" ref="D28:D29" si="3">+I28/1000000000</f>
        <v>0</v>
      </c>
      <c r="E28" s="67"/>
      <c r="F28" s="69" t="s">
        <v>7</v>
      </c>
      <c r="G28" s="85">
        <v>4.5</v>
      </c>
      <c r="H28" s="85" t="s">
        <v>59</v>
      </c>
      <c r="I28" s="78">
        <f t="shared" si="2"/>
        <v>0</v>
      </c>
      <c r="J28" s="77" t="s">
        <v>91</v>
      </c>
      <c r="K28" s="44"/>
      <c r="L28" s="44"/>
      <c r="M28" s="44"/>
      <c r="N28" s="57"/>
      <c r="O28" s="44"/>
    </row>
    <row r="29" spans="1:21" s="45" customFormat="1" ht="20.100000000000001" customHeight="1" x14ac:dyDescent="0.25">
      <c r="A29" s="44"/>
      <c r="B29" s="44"/>
      <c r="C29" s="70" t="s">
        <v>8</v>
      </c>
      <c r="D29" s="238">
        <f t="shared" si="3"/>
        <v>0</v>
      </c>
      <c r="E29" s="67"/>
      <c r="F29" s="69" t="s">
        <v>8</v>
      </c>
      <c r="G29" s="85">
        <v>19</v>
      </c>
      <c r="H29" s="85" t="s">
        <v>59</v>
      </c>
      <c r="I29" s="78">
        <f t="shared" si="2"/>
        <v>0</v>
      </c>
      <c r="J29" s="77" t="s">
        <v>91</v>
      </c>
      <c r="K29" s="44"/>
      <c r="L29" s="44"/>
      <c r="M29" s="44"/>
      <c r="N29" s="57"/>
      <c r="O29" s="44"/>
    </row>
    <row r="30" spans="1:21" s="45" customFormat="1" ht="20.100000000000001" customHeight="1" x14ac:dyDescent="0.25">
      <c r="A30" s="44"/>
      <c r="B30" s="44"/>
      <c r="C30" s="70" t="s">
        <v>2</v>
      </c>
      <c r="D30" s="238">
        <f t="shared" ref="D30:D35" si="4">+I30/1000000</f>
        <v>0</v>
      </c>
      <c r="E30" s="67"/>
      <c r="F30" s="69" t="s">
        <v>2</v>
      </c>
      <c r="G30" s="85">
        <v>820</v>
      </c>
      <c r="H30" s="85" t="s">
        <v>58</v>
      </c>
      <c r="I30" s="78">
        <f t="shared" si="2"/>
        <v>0</v>
      </c>
      <c r="J30" s="77" t="s">
        <v>90</v>
      </c>
      <c r="K30" s="44"/>
      <c r="L30" s="44"/>
      <c r="M30" s="44"/>
      <c r="N30" s="57"/>
      <c r="O30" s="44"/>
    </row>
    <row r="31" spans="1:21" s="45" customFormat="1" ht="20.100000000000001" customHeight="1" x14ac:dyDescent="0.25">
      <c r="A31" s="44"/>
      <c r="B31" s="44"/>
      <c r="C31" s="73" t="s">
        <v>39</v>
      </c>
      <c r="D31" s="238">
        <f t="shared" si="4"/>
        <v>0</v>
      </c>
      <c r="E31" s="67"/>
      <c r="F31" s="74" t="s">
        <v>80</v>
      </c>
      <c r="G31" s="86">
        <v>1.5</v>
      </c>
      <c r="H31" s="86" t="s">
        <v>58</v>
      </c>
      <c r="I31" s="78">
        <f t="shared" si="2"/>
        <v>0</v>
      </c>
      <c r="J31" s="77" t="s">
        <v>90</v>
      </c>
      <c r="K31" s="44"/>
      <c r="L31" s="44"/>
      <c r="M31" s="44"/>
      <c r="N31" s="57"/>
      <c r="O31" s="44"/>
    </row>
    <row r="32" spans="1:21" s="45" customFormat="1" ht="20.100000000000001" customHeight="1" x14ac:dyDescent="0.25">
      <c r="A32" s="44"/>
      <c r="B32" s="44"/>
      <c r="C32" s="70" t="s">
        <v>0</v>
      </c>
      <c r="D32" s="238">
        <f t="shared" si="4"/>
        <v>0</v>
      </c>
      <c r="E32" s="67"/>
      <c r="F32" s="69" t="s">
        <v>0</v>
      </c>
      <c r="G32" s="85">
        <v>209</v>
      </c>
      <c r="H32" s="85" t="s">
        <v>58</v>
      </c>
      <c r="I32" s="78">
        <f t="shared" si="2"/>
        <v>0</v>
      </c>
      <c r="J32" s="77" t="s">
        <v>90</v>
      </c>
      <c r="K32" s="44"/>
      <c r="L32" s="44"/>
      <c r="M32" s="44"/>
      <c r="N32" s="57"/>
      <c r="O32" s="44"/>
    </row>
    <row r="33" spans="1:15" s="45" customFormat="1" ht="20.100000000000001" customHeight="1" x14ac:dyDescent="0.25">
      <c r="A33" s="44"/>
      <c r="B33" s="44"/>
      <c r="C33" s="73" t="s">
        <v>40</v>
      </c>
      <c r="D33" s="238">
        <f t="shared" si="4"/>
        <v>0</v>
      </c>
      <c r="E33" s="67"/>
      <c r="F33" s="74" t="s">
        <v>81</v>
      </c>
      <c r="G33" s="87">
        <v>94600</v>
      </c>
      <c r="H33" s="86" t="s">
        <v>58</v>
      </c>
      <c r="I33" s="78">
        <f t="shared" si="2"/>
        <v>0</v>
      </c>
      <c r="J33" s="77" t="s">
        <v>90</v>
      </c>
      <c r="K33" s="44"/>
      <c r="L33" s="44"/>
      <c r="M33" s="44"/>
      <c r="N33" s="57"/>
      <c r="O33" s="44"/>
    </row>
    <row r="34" spans="1:15" s="45" customFormat="1" ht="20.100000000000001" customHeight="1" x14ac:dyDescent="0.25">
      <c r="A34" s="44"/>
      <c r="B34" s="44"/>
      <c r="C34" s="73" t="s">
        <v>41</v>
      </c>
      <c r="D34" s="238">
        <f t="shared" si="4"/>
        <v>0</v>
      </c>
      <c r="E34" s="67"/>
      <c r="F34" s="74" t="s">
        <v>82</v>
      </c>
      <c r="G34" s="86">
        <v>1</v>
      </c>
      <c r="H34" s="86" t="s">
        <v>58</v>
      </c>
      <c r="I34" s="78">
        <f t="shared" si="2"/>
        <v>0</v>
      </c>
      <c r="J34" s="77" t="s">
        <v>90</v>
      </c>
      <c r="K34" s="44"/>
      <c r="L34" s="44"/>
      <c r="M34" s="44"/>
      <c r="N34" s="57"/>
      <c r="O34" s="44"/>
    </row>
    <row r="35" spans="1:15" s="45" customFormat="1" ht="20.100000000000001" customHeight="1" x14ac:dyDescent="0.25">
      <c r="A35" s="44"/>
      <c r="B35" s="44"/>
      <c r="C35" s="70" t="s">
        <v>23</v>
      </c>
      <c r="D35" s="238">
        <f t="shared" si="4"/>
        <v>0</v>
      </c>
      <c r="E35" s="67"/>
      <c r="F35" s="69" t="s">
        <v>23</v>
      </c>
      <c r="G35" s="85">
        <v>1</v>
      </c>
      <c r="H35" s="85" t="s">
        <v>58</v>
      </c>
      <c r="I35" s="78">
        <f t="shared" si="2"/>
        <v>0</v>
      </c>
      <c r="J35" s="77" t="s">
        <v>90</v>
      </c>
      <c r="K35" s="44"/>
      <c r="L35" s="44"/>
      <c r="M35" s="44"/>
      <c r="N35" s="57"/>
      <c r="O35" s="44"/>
    </row>
    <row r="36" spans="1:15" s="45" customFormat="1" ht="20.100000000000001" customHeight="1" x14ac:dyDescent="0.25">
      <c r="A36" s="44"/>
      <c r="B36" s="44"/>
      <c r="C36" s="70" t="s">
        <v>5</v>
      </c>
      <c r="D36" s="238">
        <f t="shared" ref="D36" si="5">+I36/1000000000</f>
        <v>0</v>
      </c>
      <c r="E36" s="67"/>
      <c r="F36" s="69" t="s">
        <v>5</v>
      </c>
      <c r="G36" s="85">
        <v>1.4</v>
      </c>
      <c r="H36" s="85" t="s">
        <v>59</v>
      </c>
      <c r="I36" s="78">
        <f t="shared" si="2"/>
        <v>0</v>
      </c>
      <c r="J36" s="77" t="s">
        <v>91</v>
      </c>
      <c r="K36" s="44"/>
      <c r="L36" s="44"/>
      <c r="M36" s="44"/>
      <c r="N36" s="57"/>
      <c r="O36" s="44"/>
    </row>
    <row r="37" spans="1:15" s="45" customFormat="1" ht="20.100000000000001" customHeight="1" x14ac:dyDescent="0.25">
      <c r="A37" s="44"/>
      <c r="B37" s="44"/>
      <c r="C37" s="70" t="s">
        <v>11</v>
      </c>
      <c r="D37" s="238">
        <f>+I37/1000000000000</f>
        <v>0</v>
      </c>
      <c r="E37" s="67"/>
      <c r="F37" s="69" t="s">
        <v>11</v>
      </c>
      <c r="G37" s="85">
        <v>6.7</v>
      </c>
      <c r="H37" s="85" t="s">
        <v>60</v>
      </c>
      <c r="I37" s="78">
        <f t="shared" si="2"/>
        <v>0</v>
      </c>
      <c r="J37" s="77" t="s">
        <v>92</v>
      </c>
      <c r="K37" s="44"/>
      <c r="L37" s="44"/>
      <c r="M37" s="44"/>
      <c r="N37" s="57"/>
      <c r="O37" s="44"/>
    </row>
    <row r="38" spans="1:15" s="45" customFormat="1" ht="20.100000000000001" customHeight="1" x14ac:dyDescent="0.25">
      <c r="A38" s="44"/>
      <c r="B38" s="44"/>
      <c r="C38" s="70" t="s">
        <v>10</v>
      </c>
      <c r="D38" s="238">
        <f>+I38/1000000000000000</f>
        <v>0</v>
      </c>
      <c r="E38" s="67"/>
      <c r="F38" s="69" t="s">
        <v>10</v>
      </c>
      <c r="G38" s="88">
        <v>10</v>
      </c>
      <c r="H38" s="88" t="s">
        <v>12</v>
      </c>
      <c r="I38" s="78">
        <f t="shared" si="2"/>
        <v>0</v>
      </c>
      <c r="J38" s="77" t="s">
        <v>110</v>
      </c>
      <c r="K38" s="44"/>
      <c r="L38" s="44"/>
      <c r="M38" s="44"/>
      <c r="N38" s="57"/>
      <c r="O38" s="44"/>
    </row>
    <row r="39" spans="1:15" s="45" customFormat="1" ht="20.100000000000001" customHeight="1" x14ac:dyDescent="0.25">
      <c r="A39" s="44"/>
      <c r="B39" s="44"/>
      <c r="C39" s="70" t="s">
        <v>9</v>
      </c>
      <c r="D39" s="238">
        <f>+I39/1000000000000000</f>
        <v>0</v>
      </c>
      <c r="E39" s="67"/>
      <c r="F39" s="69" t="s">
        <v>9</v>
      </c>
      <c r="G39" s="88">
        <v>3.3</v>
      </c>
      <c r="H39" s="88" t="s">
        <v>65</v>
      </c>
      <c r="I39" s="78">
        <f t="shared" si="2"/>
        <v>0</v>
      </c>
      <c r="J39" s="77" t="s">
        <v>111</v>
      </c>
      <c r="K39" s="44"/>
      <c r="L39" s="44"/>
      <c r="M39" s="44"/>
      <c r="N39" s="57"/>
      <c r="O39" s="44"/>
    </row>
    <row r="40" spans="1:15" s="45" customFormat="1" ht="20.100000000000001" customHeight="1" x14ac:dyDescent="0.25">
      <c r="A40" s="44"/>
      <c r="B40" s="44"/>
      <c r="C40" s="44"/>
      <c r="D40" s="75"/>
      <c r="E40" s="76"/>
      <c r="F40" s="43"/>
      <c r="G40" s="43"/>
      <c r="H40" s="44"/>
      <c r="I40" s="57"/>
      <c r="J40" s="76"/>
      <c r="K40" s="75"/>
      <c r="L40" s="75"/>
      <c r="M40" s="40"/>
      <c r="N40" s="75"/>
      <c r="O40" s="75"/>
    </row>
    <row r="41" spans="1:15" s="45" customFormat="1" ht="20.100000000000001" customHeight="1" x14ac:dyDescent="0.25">
      <c r="A41" s="44"/>
      <c r="B41" s="44"/>
      <c r="C41" s="44"/>
      <c r="D41" s="75"/>
      <c r="E41" s="76"/>
      <c r="F41" s="43"/>
      <c r="G41" s="43"/>
      <c r="H41" s="44"/>
      <c r="I41" s="57"/>
      <c r="J41" s="76"/>
      <c r="K41" s="75"/>
      <c r="L41" s="75"/>
      <c r="M41" s="40"/>
      <c r="N41" s="75"/>
      <c r="O41" s="75"/>
    </row>
    <row r="42" spans="1:15" s="45" customFormat="1" x14ac:dyDescent="0.25">
      <c r="A42" s="44"/>
      <c r="B42" s="44"/>
      <c r="C42" s="41"/>
      <c r="D42" s="40"/>
      <c r="E42" s="40"/>
      <c r="F42" s="40"/>
      <c r="G42" s="75"/>
      <c r="H42" s="40"/>
      <c r="I42" s="40"/>
      <c r="J42" s="40"/>
      <c r="K42" s="41"/>
      <c r="L42" s="42"/>
      <c r="M42" s="42"/>
      <c r="N42" s="43"/>
      <c r="O42" s="42"/>
    </row>
    <row r="43" spans="1:15" s="45" customFormat="1" x14ac:dyDescent="0.25">
      <c r="A43" s="44"/>
      <c r="B43" s="44"/>
      <c r="C43" s="41"/>
      <c r="D43" s="40"/>
      <c r="E43" s="40"/>
      <c r="F43" s="40"/>
      <c r="G43" s="40"/>
      <c r="H43" s="40"/>
      <c r="I43" s="40"/>
      <c r="J43" s="40"/>
      <c r="K43" s="41"/>
      <c r="L43" s="42"/>
      <c r="M43" s="42"/>
      <c r="N43" s="43"/>
      <c r="O43" s="42"/>
    </row>
    <row r="44" spans="1:15" s="45" customFormat="1" x14ac:dyDescent="0.25">
      <c r="A44" s="44"/>
      <c r="B44" s="44"/>
      <c r="C44" s="41"/>
      <c r="D44" s="40"/>
      <c r="E44" s="40"/>
      <c r="F44" s="40"/>
      <c r="G44" s="40"/>
      <c r="H44" s="40"/>
      <c r="I44" s="40"/>
      <c r="J44" s="40"/>
      <c r="K44" s="41"/>
      <c r="L44" s="42"/>
      <c r="M44" s="42"/>
      <c r="N44" s="43"/>
      <c r="O44" s="42"/>
    </row>
    <row r="45" spans="1:15" s="45" customFormat="1" x14ac:dyDescent="0.25">
      <c r="A45" s="44"/>
      <c r="B45" s="44"/>
      <c r="C45" s="41"/>
      <c r="D45" s="40"/>
      <c r="E45" s="40"/>
      <c r="F45" s="40"/>
      <c r="G45" s="40"/>
      <c r="H45" s="40"/>
      <c r="I45" s="40"/>
      <c r="J45" s="40"/>
      <c r="K45" s="41"/>
      <c r="L45" s="42"/>
      <c r="M45" s="42"/>
      <c r="N45" s="43"/>
      <c r="O45" s="42"/>
    </row>
    <row r="46" spans="1:15" s="45" customFormat="1" x14ac:dyDescent="0.25">
      <c r="A46" s="44"/>
      <c r="B46" s="44"/>
      <c r="C46" s="41"/>
      <c r="D46" s="40"/>
      <c r="E46" s="40"/>
      <c r="F46" s="40"/>
      <c r="G46" s="40"/>
      <c r="H46" s="40"/>
      <c r="I46" s="40"/>
      <c r="J46" s="40"/>
      <c r="K46" s="41"/>
      <c r="L46" s="42"/>
      <c r="M46" s="42"/>
      <c r="N46" s="43"/>
      <c r="O46" s="42"/>
    </row>
    <row r="47" spans="1:15" s="45" customFormat="1" x14ac:dyDescent="0.25">
      <c r="A47" s="44"/>
      <c r="B47" s="44"/>
      <c r="C47" s="41"/>
      <c r="D47" s="40"/>
      <c r="E47" s="40"/>
      <c r="F47" s="40"/>
      <c r="G47" s="40"/>
      <c r="H47" s="40"/>
      <c r="I47" s="40"/>
      <c r="J47" s="40"/>
      <c r="K47" s="41"/>
      <c r="L47" s="42"/>
      <c r="M47" s="42"/>
      <c r="N47" s="43"/>
      <c r="O47" s="42"/>
    </row>
    <row r="48" spans="1:15" s="45" customFormat="1" x14ac:dyDescent="0.25">
      <c r="A48" s="44"/>
      <c r="B48" s="44"/>
      <c r="C48" s="41"/>
      <c r="D48" s="40"/>
      <c r="E48" s="40"/>
      <c r="F48" s="40"/>
      <c r="G48" s="40"/>
      <c r="H48" s="40"/>
      <c r="I48" s="40"/>
      <c r="J48" s="40"/>
      <c r="K48" s="41"/>
      <c r="L48" s="42"/>
      <c r="M48" s="42"/>
      <c r="N48" s="43"/>
      <c r="O48" s="42"/>
    </row>
    <row r="49" spans="1:15" s="45" customFormat="1" x14ac:dyDescent="0.25">
      <c r="A49" s="44"/>
      <c r="B49" s="44"/>
      <c r="C49" s="41"/>
      <c r="D49" s="40"/>
      <c r="E49" s="40"/>
      <c r="F49" s="40"/>
      <c r="G49" s="40"/>
      <c r="H49" s="40"/>
      <c r="I49" s="40"/>
      <c r="J49" s="40"/>
      <c r="K49" s="41"/>
      <c r="L49" s="42"/>
      <c r="M49" s="42"/>
      <c r="N49" s="43"/>
      <c r="O49" s="42"/>
    </row>
    <row r="50" spans="1:15" s="45" customFormat="1" x14ac:dyDescent="0.25">
      <c r="A50" s="44"/>
      <c r="B50" s="44"/>
      <c r="C50" s="41"/>
      <c r="D50" s="40"/>
      <c r="E50" s="40"/>
      <c r="F50" s="40"/>
      <c r="G50" s="40"/>
      <c r="H50" s="40"/>
      <c r="I50" s="40"/>
      <c r="J50" s="40"/>
      <c r="K50" s="41"/>
      <c r="L50" s="42"/>
      <c r="M50" s="42"/>
      <c r="N50" s="43"/>
      <c r="O50" s="42"/>
    </row>
    <row r="51" spans="1:15" s="45" customFormat="1" x14ac:dyDescent="0.25">
      <c r="A51" s="44"/>
      <c r="B51" s="44"/>
      <c r="C51" s="41"/>
      <c r="D51" s="40"/>
      <c r="E51" s="40"/>
      <c r="F51" s="40"/>
      <c r="G51" s="40"/>
      <c r="H51" s="40"/>
      <c r="I51" s="40"/>
      <c r="J51" s="40"/>
      <c r="K51" s="41"/>
      <c r="L51" s="42"/>
      <c r="M51" s="42"/>
      <c r="N51" s="43"/>
      <c r="O51" s="42"/>
    </row>
    <row r="52" spans="1:15" s="45" customFormat="1" x14ac:dyDescent="0.25">
      <c r="A52" s="44"/>
      <c r="B52" s="44"/>
      <c r="C52" s="41"/>
      <c r="D52" s="40"/>
      <c r="E52" s="40"/>
      <c r="F52" s="40"/>
      <c r="G52" s="40"/>
      <c r="H52" s="40"/>
      <c r="I52" s="40"/>
      <c r="J52" s="40"/>
      <c r="K52" s="41"/>
      <c r="L52" s="42"/>
      <c r="M52" s="42"/>
      <c r="N52" s="43"/>
      <c r="O52" s="42"/>
    </row>
    <row r="53" spans="1:15" s="45" customFormat="1" x14ac:dyDescent="0.25">
      <c r="A53" s="44"/>
      <c r="B53" s="44"/>
      <c r="C53" s="41"/>
      <c r="D53" s="40"/>
      <c r="E53" s="40"/>
      <c r="F53" s="40"/>
      <c r="G53" s="40"/>
      <c r="H53" s="40"/>
      <c r="I53" s="40"/>
      <c r="J53" s="40"/>
      <c r="K53" s="41"/>
      <c r="L53" s="42"/>
      <c r="M53" s="42"/>
      <c r="N53" s="43"/>
      <c r="O53" s="42"/>
    </row>
    <row r="54" spans="1:15" s="45" customFormat="1" x14ac:dyDescent="0.25">
      <c r="A54" s="44"/>
      <c r="B54" s="44"/>
      <c r="C54" s="41"/>
      <c r="D54" s="40"/>
      <c r="E54" s="40"/>
      <c r="F54" s="40"/>
      <c r="G54" s="40"/>
      <c r="H54" s="40"/>
      <c r="I54" s="40"/>
      <c r="J54" s="40"/>
      <c r="K54" s="41"/>
      <c r="L54" s="42"/>
      <c r="M54" s="42"/>
      <c r="N54" s="43"/>
      <c r="O54" s="42"/>
    </row>
    <row r="55" spans="1:15" s="45" customFormat="1" x14ac:dyDescent="0.25">
      <c r="A55" s="44"/>
      <c r="B55" s="44"/>
      <c r="C55" s="41"/>
      <c r="D55" s="40"/>
      <c r="E55" s="40"/>
      <c r="F55" s="40"/>
      <c r="G55" s="40"/>
      <c r="H55" s="40"/>
      <c r="I55" s="40"/>
      <c r="J55" s="40"/>
      <c r="K55" s="41"/>
      <c r="L55" s="42"/>
      <c r="M55" s="42"/>
      <c r="N55" s="43"/>
      <c r="O55" s="42"/>
    </row>
    <row r="56" spans="1:15" s="45" customFormat="1" x14ac:dyDescent="0.25">
      <c r="A56" s="44"/>
      <c r="B56" s="44"/>
      <c r="C56" s="41"/>
      <c r="D56" s="40"/>
      <c r="E56" s="40"/>
      <c r="F56" s="40"/>
      <c r="G56" s="40"/>
      <c r="H56" s="40"/>
      <c r="I56" s="40"/>
      <c r="J56" s="40"/>
      <c r="K56" s="41"/>
      <c r="L56" s="42"/>
      <c r="M56" s="42"/>
      <c r="N56" s="43"/>
      <c r="O56" s="42"/>
    </row>
    <row r="57" spans="1:15" s="45" customFormat="1" x14ac:dyDescent="0.25">
      <c r="A57" s="44"/>
      <c r="B57" s="44"/>
      <c r="C57" s="41"/>
      <c r="D57" s="40"/>
      <c r="E57" s="40"/>
      <c r="F57" s="40"/>
      <c r="G57" s="40"/>
      <c r="H57" s="40"/>
      <c r="I57" s="40"/>
      <c r="J57" s="40"/>
      <c r="K57" s="41"/>
      <c r="L57" s="42"/>
      <c r="M57" s="42"/>
      <c r="N57" s="43"/>
      <c r="O57" s="42"/>
    </row>
    <row r="58" spans="1:15" s="45" customFormat="1" x14ac:dyDescent="0.25">
      <c r="A58" s="44"/>
      <c r="B58" s="44"/>
      <c r="C58" s="41"/>
      <c r="D58" s="40"/>
      <c r="E58" s="40"/>
      <c r="F58" s="40"/>
      <c r="G58" s="40"/>
      <c r="H58" s="40"/>
      <c r="I58" s="40"/>
      <c r="J58" s="40"/>
      <c r="K58" s="41"/>
      <c r="L58" s="42"/>
      <c r="M58" s="42"/>
      <c r="N58" s="43"/>
      <c r="O58" s="42"/>
    </row>
    <row r="59" spans="1:15" s="45" customFormat="1" x14ac:dyDescent="0.25">
      <c r="A59" s="44"/>
      <c r="B59" s="44"/>
      <c r="C59" s="41"/>
      <c r="D59" s="40"/>
      <c r="E59" s="40"/>
      <c r="F59" s="40"/>
      <c r="G59" s="40"/>
      <c r="H59" s="40"/>
      <c r="I59" s="40"/>
      <c r="J59" s="40"/>
      <c r="K59" s="41"/>
      <c r="L59" s="42"/>
      <c r="M59" s="42"/>
      <c r="N59" s="43"/>
      <c r="O59" s="42"/>
    </row>
    <row r="60" spans="1:15" s="45" customFormat="1" x14ac:dyDescent="0.25">
      <c r="A60" s="44"/>
      <c r="B60" s="44"/>
      <c r="C60" s="41"/>
      <c r="D60" s="40"/>
      <c r="E60" s="40"/>
      <c r="F60" s="40"/>
      <c r="G60" s="40"/>
      <c r="H60" s="40"/>
      <c r="I60" s="40"/>
      <c r="J60" s="40"/>
      <c r="K60" s="41"/>
      <c r="L60" s="42"/>
      <c r="M60" s="42"/>
      <c r="N60" s="43"/>
      <c r="O60" s="42"/>
    </row>
    <row r="61" spans="1:15" s="45" customFormat="1" x14ac:dyDescent="0.25">
      <c r="A61" s="44"/>
      <c r="B61" s="44"/>
      <c r="C61" s="41"/>
      <c r="D61" s="40"/>
      <c r="E61" s="40"/>
      <c r="F61" s="40"/>
      <c r="G61" s="40"/>
      <c r="H61" s="40"/>
      <c r="I61" s="40"/>
      <c r="J61" s="40"/>
      <c r="K61" s="41"/>
      <c r="L61" s="42"/>
      <c r="M61" s="42"/>
      <c r="N61" s="43"/>
      <c r="O61" s="42"/>
    </row>
    <row r="62" spans="1:15" s="45" customFormat="1" x14ac:dyDescent="0.25">
      <c r="A62" s="44"/>
      <c r="B62" s="44"/>
      <c r="C62" s="41"/>
      <c r="D62" s="40"/>
      <c r="E62" s="40"/>
      <c r="F62" s="40"/>
      <c r="G62" s="40"/>
      <c r="H62" s="40"/>
      <c r="I62" s="40"/>
      <c r="J62" s="40"/>
      <c r="K62" s="41"/>
      <c r="L62" s="42"/>
      <c r="M62" s="42"/>
      <c r="N62" s="43"/>
      <c r="O62" s="42"/>
    </row>
  </sheetData>
  <sheetProtection formatCells="0" formatColumns="0" formatRows="0" insertColumns="0" insertRows="0" insertHyperlinks="0" deleteColumns="0" deleteRows="0" sort="0" autoFilter="0" pivotTables="0"/>
  <mergeCells count="17">
    <mergeCell ref="H14:H15"/>
    <mergeCell ref="I14:I15"/>
    <mergeCell ref="J14:J15"/>
    <mergeCell ref="A2:E3"/>
    <mergeCell ref="C7:H7"/>
    <mergeCell ref="E9:H9"/>
    <mergeCell ref="C9:D9"/>
    <mergeCell ref="B12:C13"/>
    <mergeCell ref="E12:G13"/>
    <mergeCell ref="C14:C15"/>
    <mergeCell ref="F14:F15"/>
    <mergeCell ref="G14:G15"/>
    <mergeCell ref="K7:K8"/>
    <mergeCell ref="J7:J8"/>
    <mergeCell ref="B5:H6"/>
    <mergeCell ref="I5:K6"/>
    <mergeCell ref="E8:G8"/>
  </mergeCells>
  <phoneticPr fontId="20" type="noConversion"/>
  <conditionalFormatting sqref="N5:N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6" location="'Combustibles gaseosos'!A1" display="Gaseoso"/>
    <hyperlink ref="N7" location="'Combustibles pesados'!A1" display="Líquidos Pesados"/>
    <hyperlink ref="N8" location="'Combustibles líquidos ligeros'!A1" display="Líquidos Ligeros"/>
    <hyperlink ref="N9" location="Biomasa!A1" display="Biomasa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/>
  </sheetPr>
  <dimension ref="A1:AU123"/>
  <sheetViews>
    <sheetView workbookViewId="0">
      <selection activeCell="B7" sqref="B7"/>
    </sheetView>
  </sheetViews>
  <sheetFormatPr baseColWidth="10" defaultColWidth="10.88671875" defaultRowHeight="15.75" x14ac:dyDescent="0.25"/>
  <cols>
    <col min="1" max="2" width="4" style="45" customWidth="1"/>
    <col min="3" max="3" width="12.109375" style="44" customWidth="1"/>
    <col min="4" max="7" width="12.109375" style="90" customWidth="1"/>
    <col min="8" max="9" width="12.109375" style="44" customWidth="1"/>
    <col min="10" max="15" width="12.109375" style="45" customWidth="1"/>
    <col min="16" max="16" width="5.44140625" style="45" customWidth="1"/>
    <col min="17" max="47" width="10.6640625" style="45" customWidth="1"/>
    <col min="48" max="16384" width="10.88671875" style="46"/>
  </cols>
  <sheetData>
    <row r="1" spans="1:47" s="45" customFormat="1" ht="20.100000000000001" customHeight="1" x14ac:dyDescent="0.25">
      <c r="C1" s="44"/>
      <c r="D1" s="90"/>
      <c r="E1" s="90"/>
      <c r="F1" s="90"/>
      <c r="G1" s="90"/>
      <c r="H1" s="44"/>
      <c r="I1" s="44"/>
    </row>
    <row r="2" spans="1:47" s="45" customFormat="1" ht="20.100000000000001" customHeight="1" x14ac:dyDescent="0.25">
      <c r="A2" s="316" t="s">
        <v>69</v>
      </c>
      <c r="B2" s="317"/>
      <c r="C2" s="317"/>
      <c r="D2" s="317"/>
      <c r="E2" s="317"/>
      <c r="F2" s="317"/>
      <c r="G2" s="90"/>
      <c r="H2" s="44"/>
      <c r="I2" s="44"/>
      <c r="P2" s="91"/>
    </row>
    <row r="3" spans="1:47" s="45" customFormat="1" ht="20.100000000000001" customHeight="1" x14ac:dyDescent="0.25">
      <c r="A3" s="317"/>
      <c r="B3" s="317"/>
      <c r="C3" s="317"/>
      <c r="D3" s="317"/>
      <c r="E3" s="317"/>
      <c r="F3" s="317"/>
      <c r="G3" s="90"/>
      <c r="H3" s="44"/>
      <c r="P3" s="92"/>
    </row>
    <row r="4" spans="1:47" s="45" customFormat="1" ht="20.100000000000001" customHeight="1" x14ac:dyDescent="0.4">
      <c r="A4" s="93"/>
      <c r="B4" s="93"/>
      <c r="C4" s="93"/>
      <c r="D4" s="93"/>
      <c r="E4" s="93"/>
      <c r="F4" s="93"/>
      <c r="G4" s="90"/>
      <c r="H4" s="44"/>
      <c r="P4" s="92"/>
    </row>
    <row r="5" spans="1:47" s="45" customFormat="1" ht="20.100000000000001" customHeight="1" x14ac:dyDescent="0.25">
      <c r="B5" s="320" t="s">
        <v>194</v>
      </c>
      <c r="C5" s="320"/>
      <c r="D5" s="320"/>
      <c r="E5" s="94"/>
      <c r="F5" s="94"/>
      <c r="G5" s="94"/>
      <c r="H5" s="94"/>
      <c r="I5" s="321" t="s">
        <v>57</v>
      </c>
      <c r="J5" s="321"/>
      <c r="K5" s="95"/>
      <c r="L5" s="96"/>
      <c r="M5" s="96"/>
      <c r="P5" s="97"/>
    </row>
    <row r="6" spans="1:47" s="45" customFormat="1" ht="20.100000000000001" customHeight="1" x14ac:dyDescent="0.25">
      <c r="B6" s="320"/>
      <c r="C6" s="320"/>
      <c r="D6" s="320"/>
      <c r="E6" s="94"/>
      <c r="F6" s="94"/>
      <c r="G6" s="94"/>
      <c r="H6" s="94"/>
      <c r="I6" s="321"/>
      <c r="J6" s="321"/>
      <c r="K6" s="95"/>
      <c r="L6" s="98"/>
      <c r="M6" s="96"/>
      <c r="O6" s="99" t="s">
        <v>54</v>
      </c>
    </row>
    <row r="7" spans="1:47" ht="24" customHeight="1" x14ac:dyDescent="0.25">
      <c r="B7" s="100"/>
      <c r="C7" s="306" t="s">
        <v>29</v>
      </c>
      <c r="D7" s="306"/>
      <c r="E7" s="306"/>
      <c r="F7" s="306"/>
      <c r="G7" s="306"/>
      <c r="H7" s="307"/>
      <c r="I7" s="52"/>
      <c r="J7" s="318" t="s">
        <v>13</v>
      </c>
      <c r="K7" s="318" t="s">
        <v>35</v>
      </c>
      <c r="L7" s="318" t="s">
        <v>52</v>
      </c>
      <c r="M7" s="100"/>
      <c r="O7" s="101" t="s">
        <v>18</v>
      </c>
    </row>
    <row r="8" spans="1:47" ht="24" customHeight="1" x14ac:dyDescent="0.25">
      <c r="B8" s="100"/>
      <c r="C8" s="327" t="s">
        <v>13</v>
      </c>
      <c r="D8" s="328"/>
      <c r="E8" s="140" t="s">
        <v>195</v>
      </c>
      <c r="F8" s="303">
        <v>0</v>
      </c>
      <c r="G8" s="303"/>
      <c r="H8" s="139" t="s">
        <v>49</v>
      </c>
      <c r="I8" s="52"/>
      <c r="J8" s="319"/>
      <c r="K8" s="319"/>
      <c r="L8" s="319"/>
      <c r="M8" s="100"/>
      <c r="O8" s="102" t="s">
        <v>188</v>
      </c>
    </row>
    <row r="9" spans="1:47" ht="24" customHeight="1" x14ac:dyDescent="0.25">
      <c r="B9" s="100"/>
      <c r="C9" s="327"/>
      <c r="D9" s="328"/>
      <c r="E9" s="140" t="s">
        <v>48</v>
      </c>
      <c r="F9" s="303">
        <v>0</v>
      </c>
      <c r="G9" s="303"/>
      <c r="H9" s="139" t="s">
        <v>49</v>
      </c>
      <c r="I9" s="52"/>
      <c r="J9" s="138" t="s">
        <v>31</v>
      </c>
      <c r="K9" s="137">
        <v>48</v>
      </c>
      <c r="L9" s="137">
        <f>0.78/1000</f>
        <v>7.7999999999999999E-4</v>
      </c>
      <c r="M9" s="100"/>
      <c r="O9" s="102" t="s">
        <v>187</v>
      </c>
    </row>
    <row r="10" spans="1:47" ht="27.95" customHeight="1" x14ac:dyDescent="0.25">
      <c r="B10" s="100"/>
      <c r="C10" s="327" t="s">
        <v>26</v>
      </c>
      <c r="D10" s="328"/>
      <c r="E10" s="324" t="s">
        <v>108</v>
      </c>
      <c r="F10" s="325"/>
      <c r="G10" s="325"/>
      <c r="H10" s="326"/>
      <c r="I10" s="52"/>
      <c r="J10" s="138" t="s">
        <v>32</v>
      </c>
      <c r="K10" s="137">
        <v>47.3</v>
      </c>
      <c r="L10" s="137">
        <f>560/1000</f>
        <v>0.56000000000000005</v>
      </c>
      <c r="M10" s="100"/>
      <c r="O10" s="102" t="s">
        <v>20</v>
      </c>
    </row>
    <row r="11" spans="1:47" ht="20.100000000000001" customHeight="1" x14ac:dyDescent="0.25">
      <c r="B11" s="100"/>
      <c r="C11" s="59"/>
      <c r="D11" s="59"/>
      <c r="E11" s="59"/>
      <c r="F11" s="59"/>
      <c r="G11" s="59"/>
      <c r="H11" s="52"/>
      <c r="I11" s="52"/>
      <c r="J11" s="100"/>
      <c r="K11" s="100"/>
      <c r="L11" s="100"/>
      <c r="M11" s="100"/>
      <c r="N11" s="104"/>
      <c r="O11" s="92"/>
    </row>
    <row r="12" spans="1:47" s="71" customFormat="1" ht="20.100000000000001" customHeight="1" x14ac:dyDescent="0.25">
      <c r="N12" s="45"/>
      <c r="O12" s="45"/>
      <c r="P12" s="105"/>
    </row>
    <row r="13" spans="1:47" s="45" customFormat="1" ht="20.100000000000001" customHeight="1" x14ac:dyDescent="0.25">
      <c r="B13" s="332" t="s">
        <v>38</v>
      </c>
      <c r="C13" s="332"/>
      <c r="D13" s="106"/>
      <c r="E13" s="106"/>
      <c r="F13" s="333" t="s">
        <v>56</v>
      </c>
      <c r="G13" s="333"/>
      <c r="H13" s="107"/>
      <c r="I13" s="107"/>
      <c r="J13" s="107"/>
      <c r="K13" s="107"/>
      <c r="L13" s="107"/>
      <c r="M13" s="107"/>
      <c r="N13" s="107"/>
      <c r="O13" s="107"/>
    </row>
    <row r="14" spans="1:47" s="45" customFormat="1" ht="20.100000000000001" customHeight="1" x14ac:dyDescent="0.25">
      <c r="B14" s="332"/>
      <c r="C14" s="332"/>
      <c r="D14" s="108"/>
      <c r="E14" s="108"/>
      <c r="F14" s="333"/>
      <c r="G14" s="333"/>
      <c r="H14" s="109"/>
      <c r="I14" s="109"/>
      <c r="J14" s="109"/>
      <c r="K14" s="109"/>
      <c r="L14" s="109"/>
      <c r="M14" s="109"/>
      <c r="N14" s="109"/>
      <c r="O14" s="109"/>
    </row>
    <row r="15" spans="1:47" s="284" customFormat="1" ht="20.100000000000001" customHeight="1" x14ac:dyDescent="0.25">
      <c r="A15" s="282"/>
      <c r="B15" s="282"/>
      <c r="C15" s="334" t="s">
        <v>193</v>
      </c>
      <c r="D15" s="329" t="s">
        <v>36</v>
      </c>
      <c r="E15" s="330"/>
      <c r="F15" s="283"/>
      <c r="G15" s="322" t="s">
        <v>193</v>
      </c>
      <c r="H15" s="322" t="s">
        <v>95</v>
      </c>
      <c r="I15" s="322" t="s">
        <v>61</v>
      </c>
      <c r="J15" s="322" t="s">
        <v>196</v>
      </c>
      <c r="K15" s="322" t="s">
        <v>28</v>
      </c>
      <c r="L15" s="322" t="s">
        <v>96</v>
      </c>
      <c r="M15" s="322" t="s">
        <v>61</v>
      </c>
      <c r="N15" s="322" t="s">
        <v>87</v>
      </c>
      <c r="O15" s="322" t="s">
        <v>28</v>
      </c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</row>
    <row r="16" spans="1:47" s="284" customFormat="1" ht="20.100000000000001" customHeight="1" x14ac:dyDescent="0.25">
      <c r="A16" s="282"/>
      <c r="B16" s="282"/>
      <c r="C16" s="335"/>
      <c r="D16" s="280" t="s">
        <v>195</v>
      </c>
      <c r="E16" s="280" t="s">
        <v>48</v>
      </c>
      <c r="F16" s="283"/>
      <c r="G16" s="323"/>
      <c r="H16" s="323"/>
      <c r="I16" s="323"/>
      <c r="J16" s="331"/>
      <c r="K16" s="331"/>
      <c r="L16" s="323"/>
      <c r="M16" s="323"/>
      <c r="N16" s="331"/>
      <c r="O16" s="331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</row>
    <row r="17" spans="3:15" ht="20.100000000000001" customHeight="1" x14ac:dyDescent="0.25">
      <c r="C17" s="72" t="s">
        <v>21</v>
      </c>
      <c r="D17" s="214">
        <f>+J17/1000000</f>
        <v>0</v>
      </c>
      <c r="E17" s="214">
        <f>+N17/1000</f>
        <v>0</v>
      </c>
      <c r="G17" s="111" t="s">
        <v>21</v>
      </c>
      <c r="H17" s="115">
        <v>0.89</v>
      </c>
      <c r="I17" s="116" t="s">
        <v>58</v>
      </c>
      <c r="J17" s="117">
        <f>+$F$8*$L$9*$K$9*H17</f>
        <v>0</v>
      </c>
      <c r="K17" s="118" t="s">
        <v>90</v>
      </c>
      <c r="L17" s="119">
        <v>8.7999999999999995E-2</v>
      </c>
      <c r="M17" s="116" t="s">
        <v>97</v>
      </c>
      <c r="N17" s="120">
        <f>+$F$9*L17</f>
        <v>0</v>
      </c>
      <c r="O17" s="121" t="s">
        <v>102</v>
      </c>
    </row>
    <row r="18" spans="3:15" ht="20.100000000000001" customHeight="1" x14ac:dyDescent="0.25">
      <c r="C18" s="70" t="s">
        <v>42</v>
      </c>
      <c r="D18" s="214">
        <f t="shared" ref="D18:D21" si="0">+J18/1000000</f>
        <v>0</v>
      </c>
      <c r="E18" s="214">
        <f t="shared" ref="E18:E36" si="1">+N18/1000</f>
        <v>0</v>
      </c>
      <c r="G18" s="112" t="s">
        <v>74</v>
      </c>
      <c r="H18" s="115">
        <v>0.89</v>
      </c>
      <c r="I18" s="116" t="s">
        <v>58</v>
      </c>
      <c r="J18" s="117">
        <f>+$F$8*$L$9*$K$9*H18</f>
        <v>0</v>
      </c>
      <c r="K18" s="118" t="s">
        <v>90</v>
      </c>
      <c r="L18" s="119">
        <v>8.7999999999999995E-2</v>
      </c>
      <c r="M18" s="116" t="s">
        <v>97</v>
      </c>
      <c r="N18" s="120">
        <f t="shared" ref="N18:N22" si="2">+$F$9*L18</f>
        <v>0</v>
      </c>
      <c r="O18" s="121" t="s">
        <v>102</v>
      </c>
    </row>
    <row r="19" spans="3:15" ht="20.100000000000001" customHeight="1" x14ac:dyDescent="0.25">
      <c r="C19" s="70" t="s">
        <v>43</v>
      </c>
      <c r="D19" s="214">
        <f t="shared" si="0"/>
        <v>0</v>
      </c>
      <c r="E19" s="214">
        <f t="shared" si="1"/>
        <v>0</v>
      </c>
      <c r="G19" s="112" t="s">
        <v>75</v>
      </c>
      <c r="H19" s="115">
        <v>0.89</v>
      </c>
      <c r="I19" s="116" t="s">
        <v>58</v>
      </c>
      <c r="J19" s="117">
        <f>+$F$8*$L$9*$K$9*H19</f>
        <v>0</v>
      </c>
      <c r="K19" s="118" t="s">
        <v>90</v>
      </c>
      <c r="L19" s="119">
        <v>8.7999999999999995E-2</v>
      </c>
      <c r="M19" s="116" t="s">
        <v>97</v>
      </c>
      <c r="N19" s="120">
        <f t="shared" si="2"/>
        <v>0</v>
      </c>
      <c r="O19" s="121" t="s">
        <v>102</v>
      </c>
    </row>
    <row r="20" spans="3:15" ht="20.100000000000001" customHeight="1" x14ac:dyDescent="0.25">
      <c r="C20" s="72" t="s">
        <v>22</v>
      </c>
      <c r="D20" s="214">
        <f>+J20/1000</f>
        <v>0</v>
      </c>
      <c r="E20" s="214">
        <f t="shared" si="1"/>
        <v>0</v>
      </c>
      <c r="G20" s="111" t="s">
        <v>22</v>
      </c>
      <c r="H20" s="115">
        <v>3.3264858192103702E-2</v>
      </c>
      <c r="I20" s="116" t="s">
        <v>94</v>
      </c>
      <c r="J20" s="117">
        <f>+$F$8*H20</f>
        <v>0</v>
      </c>
      <c r="K20" s="118" t="s">
        <v>102</v>
      </c>
      <c r="L20" s="119">
        <v>3.3264858192103695E-2</v>
      </c>
      <c r="M20" s="116" t="s">
        <v>98</v>
      </c>
      <c r="N20" s="120">
        <f t="shared" si="2"/>
        <v>0</v>
      </c>
      <c r="O20" s="122" t="s">
        <v>102</v>
      </c>
    </row>
    <row r="21" spans="3:15" ht="20.100000000000001" customHeight="1" x14ac:dyDescent="0.25">
      <c r="C21" s="70" t="s">
        <v>1</v>
      </c>
      <c r="D21" s="214">
        <f t="shared" si="0"/>
        <v>0</v>
      </c>
      <c r="E21" s="214">
        <f t="shared" si="1"/>
        <v>0</v>
      </c>
      <c r="G21" s="112" t="s">
        <v>1</v>
      </c>
      <c r="H21" s="115">
        <v>39</v>
      </c>
      <c r="I21" s="116" t="s">
        <v>58</v>
      </c>
      <c r="J21" s="117">
        <f>+$F$8*$L$9*$K$9*H21</f>
        <v>0</v>
      </c>
      <c r="K21" s="118" t="s">
        <v>90</v>
      </c>
      <c r="L21" s="119">
        <v>0.38344456741406924</v>
      </c>
      <c r="M21" s="116" t="s">
        <v>98</v>
      </c>
      <c r="N21" s="120">
        <f t="shared" si="2"/>
        <v>0</v>
      </c>
      <c r="O21" s="121" t="s">
        <v>102</v>
      </c>
    </row>
    <row r="22" spans="3:15" ht="20.100000000000001" customHeight="1" x14ac:dyDescent="0.25">
      <c r="C22" s="72" t="s">
        <v>44</v>
      </c>
      <c r="D22" s="258" t="s">
        <v>85</v>
      </c>
      <c r="E22" s="214">
        <f>+N22/1000</f>
        <v>0</v>
      </c>
      <c r="G22" s="111" t="s">
        <v>76</v>
      </c>
      <c r="H22" s="123" t="s">
        <v>85</v>
      </c>
      <c r="I22" s="124" t="s">
        <v>85</v>
      </c>
      <c r="J22" s="125" t="s">
        <v>85</v>
      </c>
      <c r="K22" s="126" t="s">
        <v>85</v>
      </c>
      <c r="L22" s="119">
        <v>4.1300000000000003E-2</v>
      </c>
      <c r="M22" s="116" t="s">
        <v>98</v>
      </c>
      <c r="N22" s="120">
        <f t="shared" si="2"/>
        <v>0</v>
      </c>
      <c r="O22" s="122" t="s">
        <v>102</v>
      </c>
    </row>
    <row r="23" spans="3:15" ht="20.100000000000001" customHeight="1" x14ac:dyDescent="0.25">
      <c r="C23" s="70" t="s">
        <v>3</v>
      </c>
      <c r="D23" s="214">
        <f>+J23/1000000000</f>
        <v>0</v>
      </c>
      <c r="E23" s="214">
        <f>+N23/1000000</f>
        <v>0</v>
      </c>
      <c r="G23" s="112" t="s">
        <v>3</v>
      </c>
      <c r="H23" s="119">
        <v>1.5E-3</v>
      </c>
      <c r="I23" s="116" t="s">
        <v>59</v>
      </c>
      <c r="J23" s="117">
        <f>+$F$8*$L$9*$K$9*H23</f>
        <v>0</v>
      </c>
      <c r="K23" s="118" t="s">
        <v>91</v>
      </c>
      <c r="L23" s="119">
        <v>0</v>
      </c>
      <c r="M23" s="116" t="s">
        <v>99</v>
      </c>
      <c r="N23" s="120">
        <f>+$F$9*$L$10*L23</f>
        <v>0</v>
      </c>
      <c r="O23" s="121" t="s">
        <v>90</v>
      </c>
    </row>
    <row r="24" spans="3:15" ht="20.100000000000001" customHeight="1" x14ac:dyDescent="0.25">
      <c r="C24" s="70" t="s">
        <v>6</v>
      </c>
      <c r="D24" s="214">
        <f>+J24/1000000000</f>
        <v>0</v>
      </c>
      <c r="E24" s="214">
        <f>+N24/1000000</f>
        <v>0</v>
      </c>
      <c r="G24" s="112" t="s">
        <v>6</v>
      </c>
      <c r="H24" s="115">
        <v>0.12</v>
      </c>
      <c r="I24" s="116" t="s">
        <v>59</v>
      </c>
      <c r="J24" s="120">
        <f>+$F$8*$L$9*$K$9*H24</f>
        <v>0</v>
      </c>
      <c r="K24" s="127" t="s">
        <v>91</v>
      </c>
      <c r="L24" s="119">
        <v>4.0000000000000001E-3</v>
      </c>
      <c r="M24" s="116" t="s">
        <v>99</v>
      </c>
      <c r="N24" s="120">
        <f>+$F$9*$L$10*L24</f>
        <v>0</v>
      </c>
      <c r="O24" s="121" t="s">
        <v>90</v>
      </c>
    </row>
    <row r="25" spans="3:15" ht="20.100000000000001" customHeight="1" x14ac:dyDescent="0.25">
      <c r="C25" s="72" t="s">
        <v>45</v>
      </c>
      <c r="D25" s="259" t="s">
        <v>25</v>
      </c>
      <c r="E25" s="259" t="s">
        <v>25</v>
      </c>
      <c r="G25" s="111" t="s">
        <v>77</v>
      </c>
      <c r="H25" s="128" t="s">
        <v>25</v>
      </c>
      <c r="I25" s="129" t="s">
        <v>25</v>
      </c>
      <c r="J25" s="130" t="s">
        <v>25</v>
      </c>
      <c r="K25" s="129" t="s">
        <v>25</v>
      </c>
      <c r="L25" s="131" t="s">
        <v>25</v>
      </c>
      <c r="M25" s="132" t="s">
        <v>25</v>
      </c>
      <c r="N25" s="130" t="s">
        <v>25</v>
      </c>
      <c r="O25" s="132" t="s">
        <v>25</v>
      </c>
    </row>
    <row r="26" spans="3:15" ht="20.100000000000001" customHeight="1" x14ac:dyDescent="0.25">
      <c r="C26" s="72" t="s">
        <v>46</v>
      </c>
      <c r="D26" s="259" t="s">
        <v>25</v>
      </c>
      <c r="E26" s="259" t="s">
        <v>25</v>
      </c>
      <c r="G26" s="111" t="s">
        <v>78</v>
      </c>
      <c r="H26" s="128" t="s">
        <v>25</v>
      </c>
      <c r="I26" s="129" t="s">
        <v>25</v>
      </c>
      <c r="J26" s="130" t="s">
        <v>25</v>
      </c>
      <c r="K26" s="129" t="s">
        <v>25</v>
      </c>
      <c r="L26" s="131" t="s">
        <v>25</v>
      </c>
      <c r="M26" s="132" t="s">
        <v>25</v>
      </c>
      <c r="N26" s="130" t="s">
        <v>25</v>
      </c>
      <c r="O26" s="132" t="s">
        <v>25</v>
      </c>
    </row>
    <row r="27" spans="3:15" ht="20.100000000000001" customHeight="1" x14ac:dyDescent="0.25">
      <c r="C27" s="72" t="s">
        <v>47</v>
      </c>
      <c r="D27" s="259" t="s">
        <v>25</v>
      </c>
      <c r="E27" s="259" t="s">
        <v>25</v>
      </c>
      <c r="G27" s="111" t="s">
        <v>79</v>
      </c>
      <c r="H27" s="128" t="s">
        <v>25</v>
      </c>
      <c r="I27" s="129" t="s">
        <v>25</v>
      </c>
      <c r="J27" s="130" t="s">
        <v>25</v>
      </c>
      <c r="K27" s="129" t="s">
        <v>25</v>
      </c>
      <c r="L27" s="131" t="s">
        <v>25</v>
      </c>
      <c r="M27" s="132" t="s">
        <v>25</v>
      </c>
      <c r="N27" s="130" t="s">
        <v>25</v>
      </c>
      <c r="O27" s="132" t="s">
        <v>25</v>
      </c>
    </row>
    <row r="28" spans="3:15" ht="20.100000000000001" customHeight="1" x14ac:dyDescent="0.25">
      <c r="C28" s="70" t="s">
        <v>4</v>
      </c>
      <c r="D28" s="214">
        <f>+J28/1000000000</f>
        <v>0</v>
      </c>
      <c r="E28" s="214">
        <f>+N28/1000000</f>
        <v>0</v>
      </c>
      <c r="G28" s="112" t="s">
        <v>4</v>
      </c>
      <c r="H28" s="119">
        <v>2.5000000000000001E-4</v>
      </c>
      <c r="I28" s="116" t="s">
        <v>59</v>
      </c>
      <c r="J28" s="117">
        <f t="shared" ref="J28:J37" si="3">+$F$8*$L$9*$K$9*H28</f>
        <v>0</v>
      </c>
      <c r="K28" s="118" t="s">
        <v>91</v>
      </c>
      <c r="L28" s="119">
        <v>0</v>
      </c>
      <c r="M28" s="116" t="s">
        <v>99</v>
      </c>
      <c r="N28" s="120">
        <f>+$F$9*$L$10*L28</f>
        <v>0</v>
      </c>
      <c r="O28" s="121" t="s">
        <v>90</v>
      </c>
    </row>
    <row r="29" spans="3:15" ht="20.100000000000001" customHeight="1" x14ac:dyDescent="0.25">
      <c r="C29" s="70" t="s">
        <v>7</v>
      </c>
      <c r="D29" s="214">
        <f t="shared" ref="D29:D30" si="4">+J29/1000000000</f>
        <v>0</v>
      </c>
      <c r="E29" s="214">
        <f>+N29/1000000</f>
        <v>0</v>
      </c>
      <c r="G29" s="112" t="s">
        <v>7</v>
      </c>
      <c r="H29" s="119">
        <v>7.6000000000000004E-4</v>
      </c>
      <c r="I29" s="116" t="s">
        <v>59</v>
      </c>
      <c r="J29" s="117">
        <f t="shared" si="3"/>
        <v>0</v>
      </c>
      <c r="K29" s="118" t="s">
        <v>91</v>
      </c>
      <c r="L29" s="119">
        <v>6.5000000000000002E-2</v>
      </c>
      <c r="M29" s="116" t="s">
        <v>99</v>
      </c>
      <c r="N29" s="120">
        <f>+$F$9*$L$10*L29</f>
        <v>0</v>
      </c>
      <c r="O29" s="121" t="s">
        <v>90</v>
      </c>
    </row>
    <row r="30" spans="3:15" ht="20.100000000000001" customHeight="1" x14ac:dyDescent="0.25">
      <c r="C30" s="70" t="s">
        <v>8</v>
      </c>
      <c r="D30" s="170">
        <f t="shared" si="4"/>
        <v>0</v>
      </c>
      <c r="E30" s="259" t="s">
        <v>25</v>
      </c>
      <c r="G30" s="112" t="s">
        <v>8</v>
      </c>
      <c r="H30" s="119">
        <v>1.5E-3</v>
      </c>
      <c r="I30" s="116" t="s">
        <v>59</v>
      </c>
      <c r="J30" s="117">
        <f t="shared" si="3"/>
        <v>0</v>
      </c>
      <c r="K30" s="118" t="s">
        <v>91</v>
      </c>
      <c r="L30" s="131" t="s">
        <v>25</v>
      </c>
      <c r="M30" s="132" t="s">
        <v>25</v>
      </c>
      <c r="N30" s="130" t="s">
        <v>25</v>
      </c>
      <c r="O30" s="132" t="s">
        <v>25</v>
      </c>
    </row>
    <row r="31" spans="3:15" ht="20.100000000000001" customHeight="1" x14ac:dyDescent="0.25">
      <c r="C31" s="70" t="s">
        <v>2</v>
      </c>
      <c r="D31" s="170">
        <f>+J31/1000000</f>
        <v>0</v>
      </c>
      <c r="E31" s="170">
        <f t="shared" si="1"/>
        <v>0</v>
      </c>
      <c r="G31" s="112" t="s">
        <v>2</v>
      </c>
      <c r="H31" s="115">
        <v>0.28100000000000003</v>
      </c>
      <c r="I31" s="116" t="s">
        <v>58</v>
      </c>
      <c r="J31" s="117">
        <f t="shared" si="3"/>
        <v>0</v>
      </c>
      <c r="K31" s="118" t="s">
        <v>90</v>
      </c>
      <c r="L31" s="119">
        <v>4.64E-3</v>
      </c>
      <c r="M31" s="116" t="s">
        <v>97</v>
      </c>
      <c r="N31" s="120">
        <f>+$F$9*L31</f>
        <v>0</v>
      </c>
      <c r="O31" s="121" t="s">
        <v>102</v>
      </c>
    </row>
    <row r="32" spans="3:15" ht="20.100000000000001" customHeight="1" x14ac:dyDescent="0.25">
      <c r="C32" s="73" t="s">
        <v>39</v>
      </c>
      <c r="D32" s="170">
        <f t="shared" ref="D32:D36" si="5">+J32/1000000</f>
        <v>0</v>
      </c>
      <c r="E32" s="170">
        <f t="shared" si="1"/>
        <v>0</v>
      </c>
      <c r="G32" s="113" t="s">
        <v>80</v>
      </c>
      <c r="H32" s="115">
        <v>0.1</v>
      </c>
      <c r="I32" s="116" t="s">
        <v>58</v>
      </c>
      <c r="J32" s="117">
        <f t="shared" si="3"/>
        <v>0</v>
      </c>
      <c r="K32" s="118" t="s">
        <v>90</v>
      </c>
      <c r="L32" s="119">
        <v>2.6257861635220125E-3</v>
      </c>
      <c r="M32" s="116" t="s">
        <v>97</v>
      </c>
      <c r="N32" s="120">
        <f t="shared" ref="N32:N35" si="6">+$F$9*L32</f>
        <v>0</v>
      </c>
      <c r="O32" s="121" t="s">
        <v>102</v>
      </c>
    </row>
    <row r="33" spans="3:16" ht="20.100000000000001" customHeight="1" x14ac:dyDescent="0.25">
      <c r="C33" s="70" t="s">
        <v>0</v>
      </c>
      <c r="D33" s="170">
        <f t="shared" si="5"/>
        <v>0</v>
      </c>
      <c r="E33" s="170">
        <f t="shared" si="1"/>
        <v>0</v>
      </c>
      <c r="G33" s="112" t="s">
        <v>0</v>
      </c>
      <c r="H33" s="115">
        <v>89</v>
      </c>
      <c r="I33" s="116" t="s">
        <v>58</v>
      </c>
      <c r="J33" s="117">
        <f t="shared" si="3"/>
        <v>0</v>
      </c>
      <c r="K33" s="118" t="s">
        <v>90</v>
      </c>
      <c r="L33" s="119">
        <v>2.2767021190210359</v>
      </c>
      <c r="M33" s="116" t="s">
        <v>97</v>
      </c>
      <c r="N33" s="120">
        <f t="shared" si="6"/>
        <v>0</v>
      </c>
      <c r="O33" s="121" t="s">
        <v>102</v>
      </c>
    </row>
    <row r="34" spans="3:16" ht="20.100000000000001" customHeight="1" x14ac:dyDescent="0.25">
      <c r="C34" s="73" t="s">
        <v>40</v>
      </c>
      <c r="D34" s="170">
        <f t="shared" si="5"/>
        <v>0</v>
      </c>
      <c r="E34" s="170">
        <f t="shared" si="1"/>
        <v>0</v>
      </c>
      <c r="G34" s="113" t="s">
        <v>81</v>
      </c>
      <c r="H34" s="133">
        <v>56100</v>
      </c>
      <c r="I34" s="116" t="s">
        <v>58</v>
      </c>
      <c r="J34" s="117">
        <f t="shared" si="3"/>
        <v>0</v>
      </c>
      <c r="K34" s="118" t="s">
        <v>90</v>
      </c>
      <c r="L34" s="119">
        <v>1690</v>
      </c>
      <c r="M34" s="116" t="s">
        <v>98</v>
      </c>
      <c r="N34" s="120">
        <f t="shared" si="6"/>
        <v>0</v>
      </c>
      <c r="O34" s="121" t="s">
        <v>102</v>
      </c>
    </row>
    <row r="35" spans="3:16" ht="20.100000000000001" customHeight="1" x14ac:dyDescent="0.25">
      <c r="C35" s="73" t="s">
        <v>41</v>
      </c>
      <c r="D35" s="170">
        <f t="shared" si="5"/>
        <v>0</v>
      </c>
      <c r="E35" s="170">
        <f t="shared" si="1"/>
        <v>0</v>
      </c>
      <c r="G35" s="113" t="s">
        <v>82</v>
      </c>
      <c r="H35" s="115">
        <v>1</v>
      </c>
      <c r="I35" s="116" t="s">
        <v>58</v>
      </c>
      <c r="J35" s="117">
        <f t="shared" si="3"/>
        <v>0</v>
      </c>
      <c r="K35" s="118" t="s">
        <v>90</v>
      </c>
      <c r="L35" s="119">
        <v>2.6257861635220127E-2</v>
      </c>
      <c r="M35" s="116" t="s">
        <v>98</v>
      </c>
      <c r="N35" s="120">
        <f t="shared" si="6"/>
        <v>0</v>
      </c>
      <c r="O35" s="121" t="s">
        <v>102</v>
      </c>
    </row>
    <row r="36" spans="3:16" ht="20.100000000000001" customHeight="1" x14ac:dyDescent="0.25">
      <c r="C36" s="70" t="s">
        <v>23</v>
      </c>
      <c r="D36" s="170">
        <f t="shared" si="5"/>
        <v>0</v>
      </c>
      <c r="E36" s="170">
        <f t="shared" si="1"/>
        <v>0</v>
      </c>
      <c r="G36" s="112" t="s">
        <v>23</v>
      </c>
      <c r="H36" s="115">
        <v>2.6</v>
      </c>
      <c r="I36" s="116" t="s">
        <v>58</v>
      </c>
      <c r="J36" s="117">
        <f t="shared" si="3"/>
        <v>0</v>
      </c>
      <c r="K36" s="118" t="s">
        <v>90</v>
      </c>
      <c r="L36" s="119">
        <v>0.1</v>
      </c>
      <c r="M36" s="116" t="s">
        <v>100</v>
      </c>
      <c r="N36" s="120">
        <f>+$F$9*L36*$L$10</f>
        <v>0</v>
      </c>
      <c r="O36" s="121" t="s">
        <v>102</v>
      </c>
    </row>
    <row r="37" spans="3:16" ht="20.100000000000001" customHeight="1" x14ac:dyDescent="0.25">
      <c r="C37" s="70" t="s">
        <v>5</v>
      </c>
      <c r="D37" s="170">
        <f>+J37/1000000000</f>
        <v>0</v>
      </c>
      <c r="E37" s="170">
        <f>+N37/1000000</f>
        <v>0</v>
      </c>
      <c r="G37" s="112" t="s">
        <v>5</v>
      </c>
      <c r="H37" s="115">
        <v>0.1</v>
      </c>
      <c r="I37" s="116" t="s">
        <v>59</v>
      </c>
      <c r="J37" s="117">
        <f t="shared" si="3"/>
        <v>0</v>
      </c>
      <c r="K37" s="118" t="s">
        <v>91</v>
      </c>
      <c r="L37" s="119">
        <v>0</v>
      </c>
      <c r="M37" s="116" t="s">
        <v>99</v>
      </c>
      <c r="N37" s="120">
        <f>+$F$9*L37*$L$10</f>
        <v>0</v>
      </c>
      <c r="O37" s="121" t="s">
        <v>90</v>
      </c>
    </row>
    <row r="38" spans="3:16" s="45" customFormat="1" ht="20.100000000000001" customHeight="1" x14ac:dyDescent="0.25">
      <c r="C38" s="70" t="s">
        <v>11</v>
      </c>
      <c r="D38" s="259" t="s">
        <v>25</v>
      </c>
      <c r="E38" s="259" t="s">
        <v>25</v>
      </c>
      <c r="G38" s="112" t="s">
        <v>11</v>
      </c>
      <c r="H38" s="134" t="s">
        <v>25</v>
      </c>
      <c r="I38" s="132" t="s">
        <v>25</v>
      </c>
      <c r="J38" s="135" t="s">
        <v>25</v>
      </c>
      <c r="K38" s="136" t="s">
        <v>25</v>
      </c>
      <c r="L38" s="131" t="s">
        <v>25</v>
      </c>
      <c r="M38" s="132" t="s">
        <v>25</v>
      </c>
      <c r="N38" s="130" t="s">
        <v>25</v>
      </c>
      <c r="O38" s="132" t="s">
        <v>25</v>
      </c>
    </row>
    <row r="39" spans="3:16" s="45" customFormat="1" ht="20.100000000000001" customHeight="1" x14ac:dyDescent="0.25">
      <c r="C39" s="70" t="s">
        <v>10</v>
      </c>
      <c r="D39" s="170">
        <f>+J39/1000000000000</f>
        <v>0</v>
      </c>
      <c r="E39" s="170">
        <f>+N39/1000000000000</f>
        <v>0</v>
      </c>
      <c r="G39" s="112" t="s">
        <v>10</v>
      </c>
      <c r="H39" s="115">
        <v>0.5</v>
      </c>
      <c r="I39" s="116" t="s">
        <v>12</v>
      </c>
      <c r="J39" s="117">
        <f>+$F$8*$L$9*$K$9*H39</f>
        <v>0</v>
      </c>
      <c r="K39" s="118" t="s">
        <v>110</v>
      </c>
      <c r="L39" s="119">
        <v>0.06</v>
      </c>
      <c r="M39" s="116" t="s">
        <v>101</v>
      </c>
      <c r="N39" s="120">
        <f>+$F$9*L39*L10</f>
        <v>0</v>
      </c>
      <c r="O39" s="121" t="s">
        <v>109</v>
      </c>
    </row>
    <row r="40" spans="3:16" s="45" customFormat="1" ht="20.100000000000001" customHeight="1" x14ac:dyDescent="0.25">
      <c r="C40" s="70" t="s">
        <v>9</v>
      </c>
      <c r="D40" s="259" t="s">
        <v>25</v>
      </c>
      <c r="E40" s="259" t="s">
        <v>25</v>
      </c>
      <c r="G40" s="112" t="s">
        <v>9</v>
      </c>
      <c r="H40" s="134" t="s">
        <v>25</v>
      </c>
      <c r="I40" s="132" t="s">
        <v>25</v>
      </c>
      <c r="J40" s="135" t="s">
        <v>25</v>
      </c>
      <c r="K40" s="136" t="s">
        <v>25</v>
      </c>
      <c r="L40" s="131" t="s">
        <v>25</v>
      </c>
      <c r="M40" s="132" t="s">
        <v>25</v>
      </c>
      <c r="N40" s="130" t="s">
        <v>25</v>
      </c>
      <c r="O40" s="132" t="s">
        <v>25</v>
      </c>
    </row>
    <row r="41" spans="3:16" s="45" customFormat="1" ht="20.100000000000001" customHeight="1" x14ac:dyDescent="0.25">
      <c r="G41" s="114"/>
      <c r="N41" s="90"/>
      <c r="O41" s="90"/>
      <c r="P41" s="90"/>
    </row>
    <row r="42" spans="3:16" s="45" customFormat="1" ht="20.100000000000001" customHeight="1" x14ac:dyDescent="0.25">
      <c r="F42" s="90"/>
      <c r="G42" s="90"/>
      <c r="H42" s="44"/>
      <c r="I42" s="44"/>
    </row>
    <row r="43" spans="3:16" s="45" customFormat="1" ht="20.100000000000001" customHeight="1" x14ac:dyDescent="0.25">
      <c r="F43" s="90"/>
      <c r="G43" s="90"/>
      <c r="H43" s="44"/>
      <c r="I43" s="44"/>
    </row>
    <row r="44" spans="3:16" s="45" customFormat="1" ht="27.95" customHeight="1" x14ac:dyDescent="0.25">
      <c r="C44" s="110"/>
      <c r="D44" s="90"/>
      <c r="E44" s="90"/>
      <c r="F44" s="90"/>
      <c r="G44" s="90"/>
      <c r="H44" s="44"/>
      <c r="I44" s="44"/>
    </row>
    <row r="45" spans="3:16" s="45" customFormat="1" ht="27.95" customHeight="1" x14ac:dyDescent="0.25">
      <c r="C45" s="44"/>
      <c r="D45" s="90"/>
      <c r="E45" s="90"/>
      <c r="F45" s="90"/>
      <c r="G45" s="90"/>
      <c r="H45" s="44"/>
      <c r="I45" s="44"/>
    </row>
    <row r="46" spans="3:16" s="45" customFormat="1" ht="27.95" customHeight="1" x14ac:dyDescent="0.25">
      <c r="C46" s="44"/>
      <c r="D46" s="90"/>
      <c r="E46" s="90"/>
      <c r="F46" s="90"/>
      <c r="G46" s="90"/>
      <c r="H46" s="44"/>
      <c r="I46" s="44"/>
    </row>
    <row r="47" spans="3:16" s="45" customFormat="1" ht="27.95" customHeight="1" x14ac:dyDescent="0.25">
      <c r="C47" s="44"/>
      <c r="D47" s="90"/>
      <c r="E47" s="90"/>
      <c r="F47" s="90"/>
      <c r="G47" s="90"/>
      <c r="H47" s="44"/>
      <c r="I47" s="44"/>
    </row>
    <row r="48" spans="3:16" s="45" customFormat="1" ht="27.95" customHeight="1" x14ac:dyDescent="0.25">
      <c r="C48" s="44"/>
      <c r="D48" s="90"/>
      <c r="E48" s="90"/>
      <c r="F48" s="90"/>
      <c r="G48" s="90"/>
      <c r="H48" s="44"/>
      <c r="I48" s="44"/>
    </row>
    <row r="49" spans="3:9" s="45" customFormat="1" ht="27.95" customHeight="1" x14ac:dyDescent="0.25">
      <c r="C49" s="44"/>
      <c r="D49" s="90"/>
      <c r="E49" s="90"/>
      <c r="F49" s="90"/>
      <c r="G49" s="90"/>
      <c r="H49" s="44"/>
      <c r="I49" s="44"/>
    </row>
    <row r="50" spans="3:9" s="45" customFormat="1" ht="27.95" customHeight="1" x14ac:dyDescent="0.25">
      <c r="C50" s="44"/>
      <c r="D50" s="90"/>
      <c r="E50" s="90"/>
      <c r="F50" s="90"/>
      <c r="G50" s="90"/>
      <c r="H50" s="44"/>
      <c r="I50" s="44"/>
    </row>
    <row r="51" spans="3:9" s="45" customFormat="1" ht="27.95" customHeight="1" x14ac:dyDescent="0.25">
      <c r="C51" s="44"/>
      <c r="D51" s="90"/>
      <c r="E51" s="90"/>
      <c r="F51" s="90"/>
      <c r="G51" s="90"/>
      <c r="H51" s="44"/>
      <c r="I51" s="44"/>
    </row>
    <row r="52" spans="3:9" s="45" customFormat="1" ht="27.95" customHeight="1" x14ac:dyDescent="0.25">
      <c r="C52" s="44"/>
      <c r="D52" s="90"/>
      <c r="E52" s="90"/>
      <c r="F52" s="90"/>
      <c r="G52" s="90"/>
      <c r="H52" s="44"/>
      <c r="I52" s="44"/>
    </row>
    <row r="53" spans="3:9" s="45" customFormat="1" ht="27.95" customHeight="1" x14ac:dyDescent="0.25">
      <c r="C53" s="44"/>
      <c r="D53" s="90"/>
      <c r="E53" s="90"/>
      <c r="F53" s="90"/>
      <c r="G53" s="90"/>
      <c r="H53" s="44"/>
      <c r="I53" s="44"/>
    </row>
    <row r="54" spans="3:9" s="45" customFormat="1" ht="27.95" customHeight="1" x14ac:dyDescent="0.25">
      <c r="C54" s="44"/>
      <c r="D54" s="90"/>
      <c r="E54" s="90"/>
      <c r="F54" s="90"/>
      <c r="G54" s="90"/>
      <c r="H54" s="44"/>
      <c r="I54" s="44"/>
    </row>
    <row r="55" spans="3:9" s="45" customFormat="1" ht="27.95" customHeight="1" x14ac:dyDescent="0.25">
      <c r="C55" s="44"/>
      <c r="D55" s="90"/>
      <c r="E55" s="90"/>
      <c r="F55" s="90"/>
      <c r="G55" s="90"/>
      <c r="H55" s="44"/>
      <c r="I55" s="44"/>
    </row>
    <row r="56" spans="3:9" s="45" customFormat="1" ht="27.95" customHeight="1" x14ac:dyDescent="0.25">
      <c r="C56" s="44"/>
      <c r="D56" s="90"/>
      <c r="E56" s="90"/>
      <c r="F56" s="90"/>
      <c r="G56" s="90"/>
      <c r="H56" s="44"/>
      <c r="I56" s="44"/>
    </row>
    <row r="57" spans="3:9" s="45" customFormat="1" ht="27.95" customHeight="1" x14ac:dyDescent="0.25">
      <c r="C57" s="44"/>
      <c r="D57" s="90"/>
      <c r="E57" s="90"/>
      <c r="F57" s="90"/>
      <c r="G57" s="90"/>
      <c r="H57" s="44"/>
      <c r="I57" s="44"/>
    </row>
    <row r="58" spans="3:9" s="45" customFormat="1" ht="27.95" customHeight="1" x14ac:dyDescent="0.25">
      <c r="C58" s="44"/>
      <c r="D58" s="90"/>
      <c r="E58" s="90"/>
      <c r="F58" s="90"/>
      <c r="G58" s="90"/>
      <c r="H58" s="44"/>
      <c r="I58" s="44"/>
    </row>
    <row r="59" spans="3:9" s="45" customFormat="1" x14ac:dyDescent="0.25">
      <c r="C59" s="44"/>
      <c r="D59" s="90"/>
      <c r="E59" s="90"/>
      <c r="F59" s="90"/>
      <c r="G59" s="90"/>
      <c r="H59" s="44"/>
      <c r="I59" s="44"/>
    </row>
    <row r="60" spans="3:9" s="45" customFormat="1" x14ac:dyDescent="0.25">
      <c r="C60" s="44"/>
      <c r="D60" s="90"/>
      <c r="E60" s="90"/>
      <c r="F60" s="90"/>
      <c r="G60" s="90"/>
      <c r="H60" s="44"/>
      <c r="I60" s="44"/>
    </row>
    <row r="61" spans="3:9" s="45" customFormat="1" x14ac:dyDescent="0.25">
      <c r="C61" s="44"/>
      <c r="D61" s="90"/>
      <c r="E61" s="90"/>
      <c r="F61" s="90"/>
      <c r="G61" s="90"/>
      <c r="H61" s="44"/>
      <c r="I61" s="44"/>
    </row>
    <row r="62" spans="3:9" s="45" customFormat="1" x14ac:dyDescent="0.25">
      <c r="C62" s="44"/>
      <c r="D62" s="90"/>
      <c r="E62" s="90"/>
      <c r="F62" s="90"/>
      <c r="G62" s="90"/>
      <c r="H62" s="44"/>
      <c r="I62" s="44"/>
    </row>
    <row r="63" spans="3:9" s="45" customFormat="1" x14ac:dyDescent="0.25">
      <c r="C63" s="44"/>
      <c r="D63" s="90"/>
      <c r="E63" s="90"/>
      <c r="F63" s="90"/>
      <c r="G63" s="90"/>
      <c r="H63" s="44"/>
      <c r="I63" s="44"/>
    </row>
    <row r="64" spans="3:9" s="45" customFormat="1" x14ac:dyDescent="0.25">
      <c r="C64" s="44"/>
      <c r="D64" s="90"/>
      <c r="E64" s="90"/>
      <c r="F64" s="90"/>
      <c r="G64" s="90"/>
      <c r="H64" s="44"/>
      <c r="I64" s="44"/>
    </row>
    <row r="65" spans="3:9" s="45" customFormat="1" x14ac:dyDescent="0.25">
      <c r="C65" s="44"/>
      <c r="D65" s="90"/>
      <c r="E65" s="90"/>
      <c r="F65" s="90"/>
      <c r="G65" s="90"/>
      <c r="H65" s="44"/>
      <c r="I65" s="44"/>
    </row>
    <row r="66" spans="3:9" s="45" customFormat="1" x14ac:dyDescent="0.25">
      <c r="C66" s="44"/>
      <c r="D66" s="90"/>
      <c r="E66" s="90"/>
      <c r="F66" s="90"/>
      <c r="G66" s="90"/>
      <c r="H66" s="44"/>
      <c r="I66" s="44"/>
    </row>
    <row r="67" spans="3:9" s="45" customFormat="1" x14ac:dyDescent="0.25">
      <c r="C67" s="44"/>
      <c r="D67" s="90"/>
      <c r="E67" s="90"/>
      <c r="F67" s="90"/>
      <c r="G67" s="90"/>
      <c r="H67" s="44"/>
      <c r="I67" s="44"/>
    </row>
    <row r="68" spans="3:9" s="45" customFormat="1" x14ac:dyDescent="0.25">
      <c r="C68" s="44"/>
      <c r="D68" s="90"/>
      <c r="E68" s="90"/>
      <c r="F68" s="90"/>
      <c r="G68" s="90"/>
      <c r="H68" s="44"/>
      <c r="I68" s="44"/>
    </row>
    <row r="69" spans="3:9" s="45" customFormat="1" x14ac:dyDescent="0.25">
      <c r="C69" s="44"/>
      <c r="D69" s="90"/>
      <c r="E69" s="90"/>
      <c r="F69" s="90"/>
      <c r="G69" s="90"/>
      <c r="H69" s="44"/>
      <c r="I69" s="44"/>
    </row>
    <row r="70" spans="3:9" s="45" customFormat="1" x14ac:dyDescent="0.25">
      <c r="C70" s="44"/>
      <c r="D70" s="90"/>
      <c r="E70" s="90"/>
      <c r="F70" s="90"/>
      <c r="G70" s="90"/>
      <c r="H70" s="44"/>
      <c r="I70" s="44"/>
    </row>
    <row r="71" spans="3:9" s="45" customFormat="1" x14ac:dyDescent="0.25">
      <c r="C71" s="44"/>
      <c r="D71" s="90"/>
      <c r="E71" s="90"/>
      <c r="F71" s="90"/>
      <c r="G71" s="90"/>
      <c r="H71" s="44"/>
      <c r="I71" s="44"/>
    </row>
    <row r="72" spans="3:9" s="45" customFormat="1" x14ac:dyDescent="0.25">
      <c r="C72" s="44"/>
      <c r="D72" s="90"/>
      <c r="E72" s="90"/>
      <c r="F72" s="90"/>
      <c r="G72" s="90"/>
      <c r="H72" s="44"/>
      <c r="I72" s="44"/>
    </row>
    <row r="73" spans="3:9" s="45" customFormat="1" x14ac:dyDescent="0.25">
      <c r="C73" s="44"/>
      <c r="D73" s="90"/>
      <c r="E73" s="90"/>
      <c r="F73" s="90"/>
      <c r="G73" s="90"/>
      <c r="H73" s="44"/>
      <c r="I73" s="44"/>
    </row>
    <row r="74" spans="3:9" s="45" customFormat="1" x14ac:dyDescent="0.25">
      <c r="C74" s="44"/>
      <c r="D74" s="90"/>
      <c r="E74" s="90"/>
      <c r="F74" s="90"/>
      <c r="G74" s="90"/>
      <c r="H74" s="44"/>
      <c r="I74" s="44"/>
    </row>
    <row r="75" spans="3:9" s="45" customFormat="1" x14ac:dyDescent="0.25">
      <c r="C75" s="44"/>
      <c r="D75" s="90"/>
      <c r="E75" s="90"/>
      <c r="F75" s="90"/>
      <c r="G75" s="90"/>
      <c r="H75" s="44"/>
      <c r="I75" s="44"/>
    </row>
    <row r="76" spans="3:9" s="45" customFormat="1" x14ac:dyDescent="0.25">
      <c r="C76" s="44"/>
      <c r="D76" s="90"/>
      <c r="E76" s="90"/>
      <c r="F76" s="90"/>
      <c r="G76" s="90"/>
      <c r="H76" s="44"/>
      <c r="I76" s="44"/>
    </row>
    <row r="77" spans="3:9" s="45" customFormat="1" x14ac:dyDescent="0.25">
      <c r="C77" s="44"/>
      <c r="D77" s="90"/>
      <c r="E77" s="90"/>
      <c r="F77" s="90"/>
      <c r="G77" s="90"/>
      <c r="H77" s="44"/>
      <c r="I77" s="44"/>
    </row>
    <row r="78" spans="3:9" s="45" customFormat="1" x14ac:dyDescent="0.25">
      <c r="C78" s="44"/>
      <c r="D78" s="90"/>
      <c r="E78" s="90"/>
      <c r="F78" s="90"/>
      <c r="G78" s="90"/>
      <c r="H78" s="44"/>
      <c r="I78" s="44"/>
    </row>
    <row r="79" spans="3:9" s="45" customFormat="1" x14ac:dyDescent="0.25">
      <c r="C79" s="44"/>
      <c r="D79" s="90"/>
      <c r="E79" s="90"/>
      <c r="F79" s="90"/>
      <c r="G79" s="90"/>
      <c r="H79" s="44"/>
      <c r="I79" s="44"/>
    </row>
    <row r="80" spans="3:9" s="45" customFormat="1" x14ac:dyDescent="0.25">
      <c r="C80" s="44"/>
      <c r="D80" s="90"/>
      <c r="E80" s="90"/>
      <c r="F80" s="90"/>
      <c r="G80" s="90"/>
      <c r="H80" s="44"/>
      <c r="I80" s="44"/>
    </row>
    <row r="81" spans="3:9" s="45" customFormat="1" x14ac:dyDescent="0.25">
      <c r="C81" s="44"/>
      <c r="D81" s="90"/>
      <c r="E81" s="90"/>
      <c r="F81" s="90"/>
      <c r="G81" s="90"/>
      <c r="H81" s="44"/>
      <c r="I81" s="44"/>
    </row>
    <row r="82" spans="3:9" s="45" customFormat="1" x14ac:dyDescent="0.25">
      <c r="C82" s="44"/>
      <c r="D82" s="90"/>
      <c r="E82" s="90"/>
      <c r="F82" s="90"/>
      <c r="G82" s="90"/>
      <c r="H82" s="44"/>
      <c r="I82" s="44"/>
    </row>
    <row r="83" spans="3:9" s="45" customFormat="1" x14ac:dyDescent="0.25">
      <c r="C83" s="44"/>
      <c r="D83" s="90"/>
      <c r="E83" s="90"/>
      <c r="F83" s="90"/>
      <c r="G83" s="90"/>
      <c r="H83" s="44"/>
      <c r="I83" s="44"/>
    </row>
    <row r="84" spans="3:9" s="45" customFormat="1" x14ac:dyDescent="0.25">
      <c r="C84" s="44"/>
      <c r="D84" s="90"/>
      <c r="E84" s="90"/>
      <c r="F84" s="90"/>
      <c r="G84" s="90"/>
      <c r="H84" s="44"/>
      <c r="I84" s="44"/>
    </row>
    <row r="85" spans="3:9" s="45" customFormat="1" x14ac:dyDescent="0.25">
      <c r="C85" s="44"/>
      <c r="D85" s="90"/>
      <c r="E85" s="90"/>
      <c r="F85" s="90"/>
      <c r="G85" s="90"/>
      <c r="H85" s="44"/>
      <c r="I85" s="44"/>
    </row>
    <row r="86" spans="3:9" s="45" customFormat="1" x14ac:dyDescent="0.25">
      <c r="C86" s="44"/>
      <c r="D86" s="90"/>
      <c r="E86" s="90"/>
      <c r="F86" s="90"/>
      <c r="G86" s="90"/>
      <c r="H86" s="44"/>
      <c r="I86" s="44"/>
    </row>
    <row r="87" spans="3:9" s="45" customFormat="1" x14ac:dyDescent="0.25">
      <c r="C87" s="44"/>
      <c r="D87" s="90"/>
      <c r="E87" s="90"/>
      <c r="F87" s="90"/>
      <c r="G87" s="90"/>
      <c r="H87" s="44"/>
      <c r="I87" s="44"/>
    </row>
    <row r="88" spans="3:9" s="45" customFormat="1" x14ac:dyDescent="0.25">
      <c r="C88" s="44"/>
      <c r="D88" s="90"/>
      <c r="E88" s="90"/>
      <c r="F88" s="90"/>
      <c r="G88" s="90"/>
      <c r="H88" s="44"/>
      <c r="I88" s="44"/>
    </row>
    <row r="89" spans="3:9" s="45" customFormat="1" x14ac:dyDescent="0.25">
      <c r="C89" s="44"/>
      <c r="D89" s="90"/>
      <c r="E89" s="90"/>
      <c r="F89" s="90"/>
      <c r="G89" s="90"/>
      <c r="H89" s="44"/>
      <c r="I89" s="44"/>
    </row>
    <row r="90" spans="3:9" s="45" customFormat="1" x14ac:dyDescent="0.25">
      <c r="C90" s="44"/>
      <c r="D90" s="90"/>
      <c r="E90" s="90"/>
      <c r="F90" s="90"/>
      <c r="G90" s="90"/>
      <c r="H90" s="44"/>
      <c r="I90" s="44"/>
    </row>
    <row r="91" spans="3:9" s="45" customFormat="1" x14ac:dyDescent="0.25">
      <c r="C91" s="44"/>
      <c r="D91" s="90"/>
      <c r="E91" s="90"/>
      <c r="F91" s="90"/>
      <c r="G91" s="90"/>
      <c r="H91" s="44"/>
      <c r="I91" s="44"/>
    </row>
    <row r="92" spans="3:9" s="45" customFormat="1" x14ac:dyDescent="0.25">
      <c r="C92" s="44"/>
      <c r="D92" s="90"/>
      <c r="E92" s="90"/>
      <c r="F92" s="90"/>
      <c r="G92" s="90"/>
      <c r="H92" s="44"/>
      <c r="I92" s="44"/>
    </row>
    <row r="93" spans="3:9" s="45" customFormat="1" x14ac:dyDescent="0.25">
      <c r="C93" s="44"/>
      <c r="D93" s="90"/>
      <c r="E93" s="90"/>
      <c r="F93" s="90"/>
      <c r="G93" s="90"/>
      <c r="H93" s="44"/>
      <c r="I93" s="44"/>
    </row>
    <row r="94" spans="3:9" s="45" customFormat="1" x14ac:dyDescent="0.25">
      <c r="C94" s="44"/>
      <c r="D94" s="90"/>
      <c r="E94" s="90"/>
      <c r="F94" s="90"/>
      <c r="G94" s="90"/>
      <c r="H94" s="44"/>
      <c r="I94" s="44"/>
    </row>
    <row r="95" spans="3:9" s="45" customFormat="1" x14ac:dyDescent="0.25">
      <c r="C95" s="44"/>
      <c r="D95" s="90"/>
      <c r="E95" s="90"/>
      <c r="F95" s="90"/>
      <c r="G95" s="90"/>
      <c r="H95" s="44"/>
      <c r="I95" s="44"/>
    </row>
    <row r="96" spans="3:9" s="45" customFormat="1" x14ac:dyDescent="0.25">
      <c r="C96" s="44"/>
      <c r="D96" s="90"/>
      <c r="E96" s="90"/>
      <c r="F96" s="90"/>
      <c r="G96" s="90"/>
      <c r="H96" s="44"/>
      <c r="I96" s="44"/>
    </row>
    <row r="97" spans="3:9" s="45" customFormat="1" x14ac:dyDescent="0.25">
      <c r="C97" s="44"/>
      <c r="D97" s="90"/>
      <c r="E97" s="90"/>
      <c r="F97" s="90"/>
      <c r="G97" s="90"/>
      <c r="H97" s="44"/>
      <c r="I97" s="44"/>
    </row>
    <row r="98" spans="3:9" s="45" customFormat="1" x14ac:dyDescent="0.25">
      <c r="C98" s="44"/>
      <c r="D98" s="90"/>
      <c r="E98" s="90"/>
      <c r="F98" s="90"/>
      <c r="G98" s="90"/>
      <c r="H98" s="44"/>
      <c r="I98" s="44"/>
    </row>
    <row r="99" spans="3:9" s="45" customFormat="1" x14ac:dyDescent="0.25">
      <c r="C99" s="44"/>
      <c r="D99" s="90"/>
      <c r="E99" s="90"/>
      <c r="F99" s="90"/>
      <c r="G99" s="90"/>
      <c r="H99" s="44"/>
      <c r="I99" s="44"/>
    </row>
    <row r="100" spans="3:9" s="45" customFormat="1" x14ac:dyDescent="0.25">
      <c r="C100" s="44"/>
      <c r="D100" s="90"/>
      <c r="E100" s="90"/>
      <c r="F100" s="90"/>
      <c r="G100" s="90"/>
      <c r="H100" s="44"/>
      <c r="I100" s="44"/>
    </row>
    <row r="101" spans="3:9" s="45" customFormat="1" x14ac:dyDescent="0.25">
      <c r="C101" s="44"/>
      <c r="D101" s="90"/>
      <c r="E101" s="90"/>
      <c r="F101" s="90"/>
      <c r="G101" s="90"/>
      <c r="H101" s="44"/>
      <c r="I101" s="44"/>
    </row>
    <row r="102" spans="3:9" s="45" customFormat="1" x14ac:dyDescent="0.25">
      <c r="C102" s="44"/>
      <c r="D102" s="90"/>
      <c r="E102" s="90"/>
      <c r="F102" s="90"/>
      <c r="G102" s="90"/>
      <c r="H102" s="44"/>
      <c r="I102" s="44"/>
    </row>
    <row r="103" spans="3:9" s="45" customFormat="1" x14ac:dyDescent="0.25">
      <c r="C103" s="44"/>
      <c r="D103" s="90"/>
      <c r="E103" s="90"/>
      <c r="F103" s="90"/>
      <c r="G103" s="90"/>
      <c r="H103" s="44"/>
      <c r="I103" s="44"/>
    </row>
    <row r="104" spans="3:9" s="45" customFormat="1" x14ac:dyDescent="0.25">
      <c r="C104" s="44"/>
      <c r="D104" s="90"/>
      <c r="E104" s="90"/>
      <c r="F104" s="90"/>
      <c r="G104" s="90"/>
      <c r="H104" s="44"/>
      <c r="I104" s="44"/>
    </row>
    <row r="105" spans="3:9" s="45" customFormat="1" x14ac:dyDescent="0.25">
      <c r="C105" s="44"/>
      <c r="D105" s="90"/>
      <c r="E105" s="90"/>
      <c r="F105" s="90"/>
      <c r="G105" s="90"/>
      <c r="H105" s="44"/>
      <c r="I105" s="44"/>
    </row>
    <row r="106" spans="3:9" s="45" customFormat="1" x14ac:dyDescent="0.25">
      <c r="C106" s="44"/>
      <c r="D106" s="90"/>
      <c r="E106" s="90"/>
      <c r="F106" s="90"/>
      <c r="G106" s="90"/>
      <c r="H106" s="44"/>
      <c r="I106" s="44"/>
    </row>
    <row r="107" spans="3:9" s="45" customFormat="1" x14ac:dyDescent="0.25">
      <c r="C107" s="44"/>
      <c r="D107" s="90"/>
      <c r="E107" s="90"/>
      <c r="F107" s="90"/>
      <c r="G107" s="90"/>
      <c r="H107" s="44"/>
      <c r="I107" s="44"/>
    </row>
    <row r="108" spans="3:9" s="45" customFormat="1" x14ac:dyDescent="0.25">
      <c r="C108" s="44"/>
      <c r="D108" s="90"/>
      <c r="E108" s="90"/>
      <c r="F108" s="90"/>
      <c r="G108" s="90"/>
      <c r="H108" s="44"/>
      <c r="I108" s="44"/>
    </row>
    <row r="109" spans="3:9" s="45" customFormat="1" x14ac:dyDescent="0.25">
      <c r="C109" s="44"/>
      <c r="D109" s="90"/>
      <c r="E109" s="90"/>
      <c r="F109" s="90"/>
      <c r="G109" s="90"/>
      <c r="H109" s="44"/>
      <c r="I109" s="44"/>
    </row>
    <row r="110" spans="3:9" s="45" customFormat="1" x14ac:dyDescent="0.25">
      <c r="C110" s="44"/>
      <c r="D110" s="90"/>
      <c r="E110" s="90"/>
      <c r="F110" s="90"/>
      <c r="G110" s="90"/>
      <c r="H110" s="44"/>
      <c r="I110" s="44"/>
    </row>
    <row r="111" spans="3:9" s="45" customFormat="1" x14ac:dyDescent="0.25">
      <c r="C111" s="44"/>
      <c r="D111" s="90"/>
      <c r="E111" s="90"/>
      <c r="F111" s="90"/>
      <c r="G111" s="90"/>
      <c r="H111" s="44"/>
      <c r="I111" s="44"/>
    </row>
    <row r="112" spans="3:9" s="45" customFormat="1" x14ac:dyDescent="0.25">
      <c r="C112" s="44"/>
      <c r="D112" s="90"/>
      <c r="E112" s="90"/>
      <c r="F112" s="90"/>
      <c r="G112" s="90"/>
      <c r="H112" s="44"/>
      <c r="I112" s="44"/>
    </row>
    <row r="113" spans="3:9" s="45" customFormat="1" x14ac:dyDescent="0.25">
      <c r="C113" s="44"/>
      <c r="D113" s="90"/>
      <c r="E113" s="90"/>
      <c r="F113" s="90"/>
      <c r="G113" s="90"/>
      <c r="H113" s="44"/>
      <c r="I113" s="44"/>
    </row>
    <row r="114" spans="3:9" s="45" customFormat="1" x14ac:dyDescent="0.25">
      <c r="C114" s="44"/>
      <c r="D114" s="90"/>
      <c r="E114" s="90"/>
      <c r="F114" s="90"/>
      <c r="G114" s="90"/>
      <c r="H114" s="44"/>
      <c r="I114" s="44"/>
    </row>
    <row r="115" spans="3:9" s="45" customFormat="1" x14ac:dyDescent="0.25">
      <c r="C115" s="44"/>
      <c r="D115" s="90"/>
      <c r="E115" s="90"/>
      <c r="F115" s="90"/>
      <c r="G115" s="90"/>
      <c r="H115" s="44"/>
      <c r="I115" s="44"/>
    </row>
    <row r="116" spans="3:9" s="45" customFormat="1" x14ac:dyDescent="0.25">
      <c r="C116" s="44"/>
      <c r="D116" s="90"/>
      <c r="E116" s="90"/>
      <c r="F116" s="90"/>
      <c r="G116" s="90"/>
      <c r="H116" s="44"/>
      <c r="I116" s="44"/>
    </row>
    <row r="117" spans="3:9" s="45" customFormat="1" x14ac:dyDescent="0.25">
      <c r="C117" s="44"/>
      <c r="D117" s="90"/>
      <c r="E117" s="90"/>
      <c r="F117" s="90"/>
      <c r="G117" s="90"/>
      <c r="H117" s="44"/>
      <c r="I117" s="44"/>
    </row>
    <row r="118" spans="3:9" s="45" customFormat="1" x14ac:dyDescent="0.25">
      <c r="C118" s="44"/>
      <c r="D118" s="90"/>
      <c r="E118" s="90"/>
      <c r="F118" s="90"/>
      <c r="G118" s="90"/>
      <c r="H118" s="44"/>
      <c r="I118" s="44"/>
    </row>
    <row r="119" spans="3:9" s="45" customFormat="1" x14ac:dyDescent="0.25">
      <c r="C119" s="44"/>
      <c r="D119" s="90"/>
      <c r="E119" s="90"/>
      <c r="F119" s="90"/>
      <c r="G119" s="90"/>
      <c r="H119" s="44"/>
      <c r="I119" s="44"/>
    </row>
    <row r="120" spans="3:9" s="45" customFormat="1" x14ac:dyDescent="0.25">
      <c r="C120" s="44"/>
      <c r="D120" s="90"/>
      <c r="E120" s="90"/>
      <c r="F120" s="90"/>
      <c r="G120" s="90"/>
      <c r="H120" s="44"/>
      <c r="I120" s="44"/>
    </row>
    <row r="121" spans="3:9" s="45" customFormat="1" x14ac:dyDescent="0.25">
      <c r="C121" s="44"/>
      <c r="D121" s="90"/>
      <c r="E121" s="90"/>
      <c r="F121" s="90"/>
      <c r="G121" s="90"/>
      <c r="H121" s="44"/>
      <c r="I121" s="44"/>
    </row>
    <row r="122" spans="3:9" s="45" customFormat="1" x14ac:dyDescent="0.25">
      <c r="C122" s="44"/>
      <c r="D122" s="90"/>
      <c r="E122" s="90"/>
      <c r="F122" s="90"/>
      <c r="G122" s="90"/>
      <c r="H122" s="44"/>
      <c r="I122" s="44"/>
    </row>
    <row r="123" spans="3:9" s="45" customFormat="1" x14ac:dyDescent="0.25">
      <c r="C123" s="44"/>
      <c r="D123" s="90"/>
      <c r="E123" s="90"/>
      <c r="F123" s="90"/>
      <c r="G123" s="90"/>
      <c r="H123" s="44"/>
      <c r="I123" s="44"/>
    </row>
  </sheetData>
  <sheetProtection formatCells="0" formatColumns="0" formatRows="0" insertColumns="0" insertRows="0" insertHyperlinks="0" deleteColumns="0" deleteRows="0" sort="0" autoFilter="0" pivotTables="0"/>
  <mergeCells count="25">
    <mergeCell ref="N15:N16"/>
    <mergeCell ref="O15:O16"/>
    <mergeCell ref="B13:C14"/>
    <mergeCell ref="F13:G14"/>
    <mergeCell ref="C10:D10"/>
    <mergeCell ref="I15:I16"/>
    <mergeCell ref="J15:J16"/>
    <mergeCell ref="L15:L16"/>
    <mergeCell ref="M15:M16"/>
    <mergeCell ref="K15:K16"/>
    <mergeCell ref="C15:C16"/>
    <mergeCell ref="F9:G9"/>
    <mergeCell ref="G15:G16"/>
    <mergeCell ref="E10:H10"/>
    <mergeCell ref="C8:D9"/>
    <mergeCell ref="F8:G8"/>
    <mergeCell ref="H15:H16"/>
    <mergeCell ref="D15:E15"/>
    <mergeCell ref="A2:F3"/>
    <mergeCell ref="J7:J8"/>
    <mergeCell ref="L7:L8"/>
    <mergeCell ref="C7:H7"/>
    <mergeCell ref="B5:D6"/>
    <mergeCell ref="I5:J6"/>
    <mergeCell ref="K7:K8"/>
  </mergeCells>
  <conditionalFormatting sqref="O8:O10 P5 O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O6" location="Instrucciones!A1" display="Inicio"/>
    <hyperlink ref="O8" location="'Combustibles pesados'!A1" display="Líquidos Pesados"/>
    <hyperlink ref="O9" location="'Combustibles líquidos ligeros'!A1" display="Líquidos Ligeros"/>
    <hyperlink ref="O10" location="Biomasa!A1" display="Biomasa"/>
    <hyperlink ref="O7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/>
  </sheetPr>
  <dimension ref="A1:Q144"/>
  <sheetViews>
    <sheetView workbookViewId="0">
      <selection sqref="A1:H3"/>
    </sheetView>
  </sheetViews>
  <sheetFormatPr baseColWidth="10" defaultColWidth="10.88671875" defaultRowHeight="15.75" x14ac:dyDescent="0.25"/>
  <cols>
    <col min="1" max="2" width="4" style="46" customWidth="1"/>
    <col min="3" max="3" width="12.109375" style="45" customWidth="1"/>
    <col min="4" max="6" width="12.109375" style="141" customWidth="1"/>
    <col min="7" max="7" width="9.88671875" style="141" bestFit="1" customWidth="1"/>
    <col min="8" max="9" width="12.109375" style="141" customWidth="1"/>
    <col min="10" max="10" width="10.44140625" style="45" customWidth="1"/>
    <col min="11" max="12" width="12.109375" style="45" customWidth="1"/>
    <col min="13" max="13" width="12.109375" style="46" customWidth="1"/>
    <col min="14" max="14" width="10.6640625" style="46" customWidth="1"/>
    <col min="15" max="16" width="12.109375" style="46" customWidth="1"/>
    <col min="17" max="17" width="7.44140625" style="46" customWidth="1"/>
    <col min="18" max="23" width="12.109375" style="46" customWidth="1"/>
    <col min="24" max="16384" width="10.88671875" style="46"/>
  </cols>
  <sheetData>
    <row r="1" spans="1:17" s="45" customFormat="1" ht="15" customHeight="1" x14ac:dyDescent="0.25">
      <c r="A1" s="336" t="s">
        <v>68</v>
      </c>
      <c r="B1" s="336"/>
      <c r="C1" s="336"/>
      <c r="D1" s="336"/>
      <c r="E1" s="336"/>
      <c r="F1" s="336"/>
      <c r="G1" s="336"/>
      <c r="H1" s="336"/>
      <c r="I1" s="141"/>
    </row>
    <row r="2" spans="1:17" s="45" customFormat="1" ht="20.100000000000001" customHeight="1" x14ac:dyDescent="0.25">
      <c r="A2" s="336"/>
      <c r="B2" s="336"/>
      <c r="C2" s="336"/>
      <c r="D2" s="336"/>
      <c r="E2" s="336"/>
      <c r="F2" s="336"/>
      <c r="G2" s="336"/>
      <c r="H2" s="336"/>
      <c r="I2" s="141"/>
    </row>
    <row r="3" spans="1:17" s="45" customFormat="1" ht="20.100000000000001" customHeight="1" x14ac:dyDescent="0.25">
      <c r="A3" s="336"/>
      <c r="B3" s="336"/>
      <c r="C3" s="336"/>
      <c r="D3" s="336"/>
      <c r="E3" s="336"/>
      <c r="F3" s="336"/>
      <c r="G3" s="336"/>
      <c r="H3" s="336"/>
      <c r="I3" s="141"/>
    </row>
    <row r="4" spans="1:17" s="45" customFormat="1" ht="20.100000000000001" customHeight="1" x14ac:dyDescent="0.45">
      <c r="A4" s="142"/>
      <c r="B4" s="142"/>
      <c r="C4" s="142"/>
      <c r="D4" s="142"/>
      <c r="E4" s="142"/>
      <c r="F4" s="142"/>
      <c r="G4" s="142"/>
      <c r="H4" s="141"/>
      <c r="I4" s="141"/>
    </row>
    <row r="5" spans="1:17" s="45" customFormat="1" ht="20.100000000000001" customHeight="1" x14ac:dyDescent="0.25">
      <c r="B5" s="320" t="s">
        <v>194</v>
      </c>
      <c r="C5" s="320"/>
      <c r="D5" s="320"/>
      <c r="E5" s="143"/>
      <c r="F5" s="143"/>
      <c r="G5" s="143"/>
      <c r="H5" s="143"/>
      <c r="I5" s="143"/>
      <c r="J5" s="337" t="s">
        <v>57</v>
      </c>
      <c r="K5" s="337"/>
      <c r="L5" s="337"/>
      <c r="M5" s="337"/>
      <c r="N5" s="144"/>
      <c r="P5" s="99" t="s">
        <v>54</v>
      </c>
    </row>
    <row r="6" spans="1:17" s="45" customFormat="1" ht="20.100000000000001" customHeight="1" x14ac:dyDescent="0.25">
      <c r="B6" s="320"/>
      <c r="C6" s="320"/>
      <c r="D6" s="320"/>
      <c r="E6" s="143"/>
      <c r="F6" s="143"/>
      <c r="G6" s="143"/>
      <c r="H6" s="143"/>
      <c r="I6" s="143"/>
      <c r="J6" s="337"/>
      <c r="K6" s="337"/>
      <c r="L6" s="337"/>
      <c r="M6" s="337"/>
      <c r="N6" s="144"/>
      <c r="P6" s="101" t="s">
        <v>18</v>
      </c>
    </row>
    <row r="7" spans="1:17" s="45" customFormat="1" ht="20.100000000000001" customHeight="1" x14ac:dyDescent="0.25">
      <c r="B7" s="100"/>
      <c r="C7" s="306" t="s">
        <v>29</v>
      </c>
      <c r="D7" s="306"/>
      <c r="E7" s="306"/>
      <c r="F7" s="306"/>
      <c r="G7" s="306"/>
      <c r="H7" s="306"/>
      <c r="I7" s="307"/>
      <c r="J7" s="100"/>
      <c r="K7" s="340" t="s">
        <v>13</v>
      </c>
      <c r="L7" s="340" t="s">
        <v>35</v>
      </c>
      <c r="M7" s="340" t="s">
        <v>52</v>
      </c>
      <c r="N7" s="145"/>
      <c r="P7" s="102" t="s">
        <v>19</v>
      </c>
    </row>
    <row r="8" spans="1:17" s="45" customFormat="1" ht="20.100000000000001" customHeight="1" x14ac:dyDescent="0.25">
      <c r="B8" s="100"/>
      <c r="C8" s="350"/>
      <c r="D8" s="351"/>
      <c r="E8" s="55" t="s">
        <v>198</v>
      </c>
      <c r="F8" s="342">
        <v>0</v>
      </c>
      <c r="G8" s="343"/>
      <c r="H8" s="344"/>
      <c r="I8" s="55" t="s">
        <v>49</v>
      </c>
      <c r="J8" s="100"/>
      <c r="K8" s="341"/>
      <c r="L8" s="341"/>
      <c r="M8" s="341"/>
      <c r="N8" s="145"/>
      <c r="P8" s="102" t="s">
        <v>187</v>
      </c>
    </row>
    <row r="9" spans="1:17" s="45" customFormat="1" ht="23.1" customHeight="1" x14ac:dyDescent="0.25">
      <c r="B9" s="100"/>
      <c r="C9" s="350"/>
      <c r="D9" s="351"/>
      <c r="E9" s="55" t="s">
        <v>15</v>
      </c>
      <c r="F9" s="342">
        <v>0</v>
      </c>
      <c r="G9" s="343"/>
      <c r="H9" s="344"/>
      <c r="I9" s="55" t="s">
        <v>50</v>
      </c>
      <c r="J9" s="100"/>
      <c r="K9" s="157" t="s">
        <v>198</v>
      </c>
      <c r="L9" s="158">
        <v>40.4</v>
      </c>
      <c r="M9" s="158">
        <f>962/1000</f>
        <v>0.96199999999999997</v>
      </c>
      <c r="N9" s="145"/>
      <c r="P9" s="102" t="s">
        <v>20</v>
      </c>
    </row>
    <row r="10" spans="1:17" s="45" customFormat="1" ht="29.1" customHeight="1" x14ac:dyDescent="0.25">
      <c r="A10" s="155"/>
      <c r="B10" s="156"/>
      <c r="C10" s="352" t="s">
        <v>26</v>
      </c>
      <c r="D10" s="353"/>
      <c r="E10" s="324" t="s">
        <v>197</v>
      </c>
      <c r="F10" s="325"/>
      <c r="G10" s="325"/>
      <c r="H10" s="325"/>
      <c r="I10" s="326"/>
      <c r="J10" s="156"/>
      <c r="K10" s="157" t="s">
        <v>15</v>
      </c>
      <c r="L10" s="158">
        <v>32.5</v>
      </c>
      <c r="M10" s="159" t="s">
        <v>30</v>
      </c>
      <c r="N10" s="160"/>
      <c r="O10" s="155"/>
      <c r="P10" s="155"/>
      <c r="Q10" s="155"/>
    </row>
    <row r="11" spans="1:17" s="45" customFormat="1" ht="20.100000000000001" customHeight="1" x14ac:dyDescent="0.25">
      <c r="A11" s="155"/>
      <c r="B11" s="156"/>
      <c r="C11" s="156"/>
      <c r="D11" s="161"/>
      <c r="E11" s="162"/>
      <c r="F11" s="162"/>
      <c r="G11" s="162"/>
      <c r="H11" s="162"/>
      <c r="I11" s="162"/>
      <c r="J11" s="156"/>
      <c r="K11" s="156"/>
      <c r="L11" s="156"/>
      <c r="M11" s="156"/>
      <c r="N11" s="160"/>
      <c r="O11" s="155"/>
      <c r="P11" s="155"/>
      <c r="Q11" s="155"/>
    </row>
    <row r="12" spans="1:17" s="45" customFormat="1" ht="20.100000000000001" customHeight="1" x14ac:dyDescent="0.25">
      <c r="A12" s="155"/>
      <c r="B12" s="155"/>
      <c r="C12" s="155"/>
      <c r="D12" s="163"/>
      <c r="E12" s="164"/>
      <c r="F12" s="164"/>
      <c r="G12" s="164"/>
      <c r="H12" s="164"/>
      <c r="I12" s="164"/>
      <c r="J12" s="155"/>
      <c r="K12" s="155"/>
      <c r="L12" s="155"/>
      <c r="M12" s="155"/>
      <c r="N12" s="155"/>
      <c r="O12" s="155"/>
      <c r="P12" s="155"/>
      <c r="Q12" s="155"/>
    </row>
    <row r="13" spans="1:17" s="45" customFormat="1" ht="20.100000000000001" customHeight="1" x14ac:dyDescent="0.25">
      <c r="A13" s="155"/>
      <c r="B13" s="338" t="s">
        <v>38</v>
      </c>
      <c r="C13" s="338"/>
      <c r="D13" s="165"/>
      <c r="E13" s="165"/>
      <c r="F13" s="339" t="s">
        <v>56</v>
      </c>
      <c r="G13" s="339"/>
      <c r="H13" s="166"/>
      <c r="I13" s="166"/>
      <c r="J13" s="166"/>
      <c r="K13" s="166"/>
      <c r="L13" s="166"/>
      <c r="M13" s="166"/>
      <c r="N13" s="166"/>
      <c r="O13" s="166"/>
      <c r="P13" s="155"/>
      <c r="Q13" s="155"/>
    </row>
    <row r="14" spans="1:17" s="45" customFormat="1" ht="20.100000000000001" customHeight="1" x14ac:dyDescent="0.25">
      <c r="A14" s="155"/>
      <c r="B14" s="338"/>
      <c r="C14" s="338"/>
      <c r="D14" s="167"/>
      <c r="E14" s="167"/>
      <c r="F14" s="339"/>
      <c r="G14" s="339"/>
      <c r="H14" s="168"/>
      <c r="I14" s="168"/>
      <c r="J14" s="168"/>
      <c r="K14" s="168"/>
      <c r="L14" s="168"/>
      <c r="M14" s="168"/>
      <c r="N14" s="168"/>
      <c r="O14" s="168"/>
      <c r="P14" s="155"/>
      <c r="Q14" s="155"/>
    </row>
    <row r="15" spans="1:17" s="282" customFormat="1" ht="20.100000000000001" customHeight="1" x14ac:dyDescent="0.25">
      <c r="A15" s="285"/>
      <c r="B15" s="285"/>
      <c r="C15" s="348" t="s">
        <v>193</v>
      </c>
      <c r="D15" s="345" t="s">
        <v>36</v>
      </c>
      <c r="E15" s="346"/>
      <c r="F15" s="285"/>
      <c r="G15" s="347" t="s">
        <v>193</v>
      </c>
      <c r="H15" s="347" t="s">
        <v>27</v>
      </c>
      <c r="I15" s="347" t="s">
        <v>61</v>
      </c>
      <c r="J15" s="347" t="s">
        <v>199</v>
      </c>
      <c r="K15" s="347" t="s">
        <v>28</v>
      </c>
      <c r="L15" s="347" t="s">
        <v>27</v>
      </c>
      <c r="M15" s="347" t="s">
        <v>61</v>
      </c>
      <c r="N15" s="347" t="s">
        <v>200</v>
      </c>
      <c r="O15" s="347" t="s">
        <v>28</v>
      </c>
      <c r="P15" s="285"/>
      <c r="Q15" s="285"/>
    </row>
    <row r="16" spans="1:17" s="282" customFormat="1" ht="22.7" customHeight="1" x14ac:dyDescent="0.25">
      <c r="A16" s="285"/>
      <c r="B16" s="285"/>
      <c r="C16" s="349"/>
      <c r="D16" s="286" t="s">
        <v>198</v>
      </c>
      <c r="E16" s="286" t="s">
        <v>15</v>
      </c>
      <c r="F16" s="285"/>
      <c r="G16" s="347"/>
      <c r="H16" s="347"/>
      <c r="I16" s="347"/>
      <c r="J16" s="347"/>
      <c r="K16" s="347"/>
      <c r="L16" s="347"/>
      <c r="M16" s="347"/>
      <c r="N16" s="347"/>
      <c r="O16" s="347"/>
      <c r="P16" s="285"/>
      <c r="Q16" s="285"/>
    </row>
    <row r="17" spans="1:17" s="45" customFormat="1" ht="20.100000000000001" customHeight="1" x14ac:dyDescent="0.25">
      <c r="A17" s="155"/>
      <c r="B17" s="155"/>
      <c r="C17" s="169" t="s">
        <v>21</v>
      </c>
      <c r="D17" s="170">
        <f>+J17/1000000</f>
        <v>0</v>
      </c>
      <c r="E17" s="170">
        <f>+N17/1000</f>
        <v>0</v>
      </c>
      <c r="F17" s="155"/>
      <c r="G17" s="171" t="s">
        <v>21</v>
      </c>
      <c r="H17" s="172">
        <v>35.4</v>
      </c>
      <c r="I17" s="172" t="s">
        <v>58</v>
      </c>
      <c r="J17" s="173">
        <f>+$F$8*$M$9*$L$9*H17</f>
        <v>0</v>
      </c>
      <c r="K17" s="174" t="s">
        <v>90</v>
      </c>
      <c r="L17" s="175">
        <v>1.5875732950000001</v>
      </c>
      <c r="M17" s="172" t="s">
        <v>100</v>
      </c>
      <c r="N17" s="176">
        <f>+$F$9*L17</f>
        <v>0</v>
      </c>
      <c r="O17" s="177" t="s">
        <v>102</v>
      </c>
      <c r="P17" s="155"/>
      <c r="Q17" s="155"/>
    </row>
    <row r="18" spans="1:17" s="45" customFormat="1" ht="20.100000000000001" customHeight="1" x14ac:dyDescent="0.25">
      <c r="A18" s="155"/>
      <c r="B18" s="155"/>
      <c r="C18" s="178" t="s">
        <v>42</v>
      </c>
      <c r="D18" s="170">
        <f t="shared" ref="D18:D36" si="0">+J18/1000000</f>
        <v>0</v>
      </c>
      <c r="E18" s="170">
        <f t="shared" ref="E18:E22" si="1">+N18/1000</f>
        <v>0</v>
      </c>
      <c r="F18" s="155"/>
      <c r="G18" s="179" t="s">
        <v>74</v>
      </c>
      <c r="H18" s="172">
        <v>25.2</v>
      </c>
      <c r="I18" s="172" t="s">
        <v>58</v>
      </c>
      <c r="J18" s="173">
        <f t="shared" ref="J18:J24" si="2">+$F$8*$M$9*$L$9*H18</f>
        <v>0</v>
      </c>
      <c r="K18" s="174" t="s">
        <v>90</v>
      </c>
      <c r="L18" s="175">
        <v>1.2473790175000001</v>
      </c>
      <c r="M18" s="172" t="s">
        <v>100</v>
      </c>
      <c r="N18" s="176">
        <f t="shared" ref="N18:N24" si="3">+$F$9*L18</f>
        <v>0</v>
      </c>
      <c r="O18" s="177" t="s">
        <v>102</v>
      </c>
      <c r="P18" s="155"/>
      <c r="Q18" s="155"/>
    </row>
    <row r="19" spans="1:17" s="45" customFormat="1" ht="20.100000000000001" customHeight="1" x14ac:dyDescent="0.25">
      <c r="A19" s="155"/>
      <c r="B19" s="155"/>
      <c r="C19" s="178" t="s">
        <v>43</v>
      </c>
      <c r="D19" s="170">
        <f t="shared" si="0"/>
        <v>0</v>
      </c>
      <c r="E19" s="170">
        <f t="shared" si="1"/>
        <v>0</v>
      </c>
      <c r="F19" s="155"/>
      <c r="G19" s="179" t="s">
        <v>75</v>
      </c>
      <c r="H19" s="172">
        <v>19.3</v>
      </c>
      <c r="I19" s="172" t="s">
        <v>58</v>
      </c>
      <c r="J19" s="173">
        <f t="shared" si="2"/>
        <v>0</v>
      </c>
      <c r="K19" s="174" t="s">
        <v>90</v>
      </c>
      <c r="L19" s="175">
        <v>0.71440798275000006</v>
      </c>
      <c r="M19" s="172" t="s">
        <v>100</v>
      </c>
      <c r="N19" s="176">
        <f t="shared" si="3"/>
        <v>0</v>
      </c>
      <c r="O19" s="177" t="s">
        <v>102</v>
      </c>
      <c r="P19" s="155"/>
      <c r="Q19" s="155"/>
    </row>
    <row r="20" spans="1:17" s="45" customFormat="1" ht="20.100000000000001" customHeight="1" x14ac:dyDescent="0.25">
      <c r="A20" s="155"/>
      <c r="B20" s="155"/>
      <c r="C20" s="169" t="s">
        <v>22</v>
      </c>
      <c r="D20" s="170">
        <f>+J20/1000</f>
        <v>0</v>
      </c>
      <c r="E20" s="170">
        <f t="shared" si="1"/>
        <v>0</v>
      </c>
      <c r="F20" s="155"/>
      <c r="G20" s="171" t="s">
        <v>22</v>
      </c>
      <c r="H20" s="172">
        <v>9.1200000000000003E-2</v>
      </c>
      <c r="I20" s="172" t="s">
        <v>97</v>
      </c>
      <c r="J20" s="173">
        <f>+F8*H20</f>
        <v>0</v>
      </c>
      <c r="K20" s="174" t="s">
        <v>102</v>
      </c>
      <c r="L20" s="175">
        <v>3.5000000000000003E-2</v>
      </c>
      <c r="M20" s="172" t="s">
        <v>100</v>
      </c>
      <c r="N20" s="176">
        <f t="shared" si="3"/>
        <v>0</v>
      </c>
      <c r="O20" s="177" t="s">
        <v>102</v>
      </c>
      <c r="P20" s="155"/>
      <c r="Q20" s="155"/>
    </row>
    <row r="21" spans="1:17" s="45" customFormat="1" ht="20.100000000000001" customHeight="1" x14ac:dyDescent="0.25">
      <c r="A21" s="155"/>
      <c r="B21" s="155"/>
      <c r="C21" s="178" t="s">
        <v>1</v>
      </c>
      <c r="D21" s="170">
        <f t="shared" si="0"/>
        <v>0</v>
      </c>
      <c r="E21" s="170">
        <f t="shared" si="1"/>
        <v>0</v>
      </c>
      <c r="F21" s="155"/>
      <c r="G21" s="180" t="s">
        <v>1</v>
      </c>
      <c r="H21" s="181">
        <v>15.1</v>
      </c>
      <c r="I21" s="181" t="s">
        <v>58</v>
      </c>
      <c r="J21" s="182">
        <f t="shared" si="2"/>
        <v>0</v>
      </c>
      <c r="K21" s="183" t="s">
        <v>90</v>
      </c>
      <c r="L21" s="184">
        <v>0.27215542199999998</v>
      </c>
      <c r="M21" s="181" t="s">
        <v>100</v>
      </c>
      <c r="N21" s="185">
        <f t="shared" si="3"/>
        <v>0</v>
      </c>
      <c r="O21" s="186" t="s">
        <v>102</v>
      </c>
      <c r="P21" s="155"/>
      <c r="Q21" s="155"/>
    </row>
    <row r="22" spans="1:17" s="45" customFormat="1" ht="20.100000000000001" customHeight="1" x14ac:dyDescent="0.25">
      <c r="A22" s="155"/>
      <c r="B22" s="155"/>
      <c r="C22" s="169" t="s">
        <v>44</v>
      </c>
      <c r="D22" s="258" t="s">
        <v>85</v>
      </c>
      <c r="E22" s="170">
        <f t="shared" si="1"/>
        <v>0</v>
      </c>
      <c r="F22" s="155"/>
      <c r="G22" s="187" t="s">
        <v>76</v>
      </c>
      <c r="H22" s="188" t="s">
        <v>85</v>
      </c>
      <c r="I22" s="188" t="s">
        <v>85</v>
      </c>
      <c r="J22" s="189" t="s">
        <v>85</v>
      </c>
      <c r="K22" s="188" t="s">
        <v>85</v>
      </c>
      <c r="L22" s="190">
        <v>2.5627968904999999E-4</v>
      </c>
      <c r="M22" s="191" t="s">
        <v>100</v>
      </c>
      <c r="N22" s="192">
        <f t="shared" si="3"/>
        <v>0</v>
      </c>
      <c r="O22" s="193" t="s">
        <v>102</v>
      </c>
      <c r="P22" s="155"/>
      <c r="Q22" s="155"/>
    </row>
    <row r="23" spans="1:17" s="45" customFormat="1" ht="20.100000000000001" customHeight="1" x14ac:dyDescent="0.25">
      <c r="A23" s="155"/>
      <c r="B23" s="155"/>
      <c r="C23" s="178" t="s">
        <v>3</v>
      </c>
      <c r="D23" s="170">
        <f>+J23/1000000000</f>
        <v>0</v>
      </c>
      <c r="E23" s="170">
        <f>+N23/1000000</f>
        <v>0</v>
      </c>
      <c r="F23" s="155"/>
      <c r="G23" s="194" t="s">
        <v>3</v>
      </c>
      <c r="H23" s="191">
        <v>4.5599999999999996</v>
      </c>
      <c r="I23" s="191" t="s">
        <v>59</v>
      </c>
      <c r="J23" s="195">
        <f t="shared" si="2"/>
        <v>0</v>
      </c>
      <c r="K23" s="196" t="s">
        <v>91</v>
      </c>
      <c r="L23" s="191">
        <v>0.2</v>
      </c>
      <c r="M23" s="191" t="s">
        <v>99</v>
      </c>
      <c r="N23" s="192">
        <f t="shared" si="3"/>
        <v>0</v>
      </c>
      <c r="O23" s="193" t="s">
        <v>90</v>
      </c>
      <c r="P23" s="155"/>
      <c r="Q23" s="155"/>
    </row>
    <row r="24" spans="1:17" s="45" customFormat="1" ht="20.100000000000001" customHeight="1" x14ac:dyDescent="0.25">
      <c r="A24" s="155"/>
      <c r="B24" s="155"/>
      <c r="C24" s="178" t="s">
        <v>6</v>
      </c>
      <c r="D24" s="170">
        <f>+J24/1000000000</f>
        <v>0</v>
      </c>
      <c r="E24" s="170">
        <f>+N24/1000000</f>
        <v>0</v>
      </c>
      <c r="F24" s="155"/>
      <c r="G24" s="194" t="s">
        <v>6</v>
      </c>
      <c r="H24" s="191">
        <v>3.98</v>
      </c>
      <c r="I24" s="191" t="s">
        <v>59</v>
      </c>
      <c r="J24" s="195">
        <f t="shared" si="2"/>
        <v>0</v>
      </c>
      <c r="K24" s="196" t="s">
        <v>91</v>
      </c>
      <c r="L24" s="191">
        <v>8.8999999999999996E-2</v>
      </c>
      <c r="M24" s="191" t="s">
        <v>99</v>
      </c>
      <c r="N24" s="192">
        <f t="shared" si="3"/>
        <v>0</v>
      </c>
      <c r="O24" s="193" t="s">
        <v>90</v>
      </c>
      <c r="P24" s="155"/>
      <c r="Q24" s="155"/>
    </row>
    <row r="25" spans="1:17" s="45" customFormat="1" ht="20.100000000000001" customHeight="1" x14ac:dyDescent="0.25">
      <c r="A25" s="155"/>
      <c r="B25" s="155"/>
      <c r="C25" s="169" t="s">
        <v>45</v>
      </c>
      <c r="D25" s="259" t="s">
        <v>25</v>
      </c>
      <c r="E25" s="259" t="str">
        <f t="shared" ref="E25:E40" si="4">+N25</f>
        <v>ND</v>
      </c>
      <c r="F25" s="155"/>
      <c r="G25" s="187" t="s">
        <v>77</v>
      </c>
      <c r="H25" s="197" t="s">
        <v>25</v>
      </c>
      <c r="I25" s="197" t="s">
        <v>25</v>
      </c>
      <c r="J25" s="198" t="s">
        <v>25</v>
      </c>
      <c r="K25" s="197" t="s">
        <v>25</v>
      </c>
      <c r="L25" s="197" t="s">
        <v>25</v>
      </c>
      <c r="M25" s="197" t="s">
        <v>25</v>
      </c>
      <c r="N25" s="198" t="s">
        <v>25</v>
      </c>
      <c r="O25" s="199" t="s">
        <v>25</v>
      </c>
      <c r="P25" s="155"/>
      <c r="Q25" s="155"/>
    </row>
    <row r="26" spans="1:17" s="45" customFormat="1" ht="20.100000000000001" customHeight="1" x14ac:dyDescent="0.25">
      <c r="A26" s="155"/>
      <c r="B26" s="155"/>
      <c r="C26" s="169" t="s">
        <v>46</v>
      </c>
      <c r="D26" s="259" t="s">
        <v>25</v>
      </c>
      <c r="E26" s="259" t="str">
        <f t="shared" si="4"/>
        <v>ND</v>
      </c>
      <c r="F26" s="155"/>
      <c r="G26" s="187" t="s">
        <v>78</v>
      </c>
      <c r="H26" s="197" t="s">
        <v>25</v>
      </c>
      <c r="I26" s="197" t="s">
        <v>25</v>
      </c>
      <c r="J26" s="198" t="s">
        <v>25</v>
      </c>
      <c r="K26" s="197" t="s">
        <v>25</v>
      </c>
      <c r="L26" s="197" t="s">
        <v>25</v>
      </c>
      <c r="M26" s="197" t="s">
        <v>25</v>
      </c>
      <c r="N26" s="198" t="s">
        <v>25</v>
      </c>
      <c r="O26" s="199" t="s">
        <v>25</v>
      </c>
      <c r="P26" s="155"/>
      <c r="Q26" s="155"/>
    </row>
    <row r="27" spans="1:17" s="45" customFormat="1" ht="20.100000000000001" customHeight="1" x14ac:dyDescent="0.25">
      <c r="A27" s="155"/>
      <c r="B27" s="155"/>
      <c r="C27" s="169" t="s">
        <v>47</v>
      </c>
      <c r="D27" s="259" t="s">
        <v>25</v>
      </c>
      <c r="E27" s="259" t="str">
        <f t="shared" si="4"/>
        <v>ND</v>
      </c>
      <c r="F27" s="155"/>
      <c r="G27" s="187" t="s">
        <v>79</v>
      </c>
      <c r="H27" s="197" t="s">
        <v>25</v>
      </c>
      <c r="I27" s="197" t="s">
        <v>25</v>
      </c>
      <c r="J27" s="198" t="s">
        <v>25</v>
      </c>
      <c r="K27" s="197" t="s">
        <v>25</v>
      </c>
      <c r="L27" s="197" t="s">
        <v>25</v>
      </c>
      <c r="M27" s="197" t="s">
        <v>25</v>
      </c>
      <c r="N27" s="198" t="s">
        <v>25</v>
      </c>
      <c r="O27" s="199" t="s">
        <v>25</v>
      </c>
      <c r="P27" s="155"/>
      <c r="Q27" s="155"/>
    </row>
    <row r="28" spans="1:17" s="45" customFormat="1" ht="20.100000000000001" customHeight="1" x14ac:dyDescent="0.25">
      <c r="A28" s="155"/>
      <c r="B28" s="155"/>
      <c r="C28" s="178" t="s">
        <v>4</v>
      </c>
      <c r="D28" s="170">
        <f>+J28/1000000000</f>
        <v>0</v>
      </c>
      <c r="E28" s="170">
        <f>+N28/1000</f>
        <v>0</v>
      </c>
      <c r="F28" s="155"/>
      <c r="G28" s="194" t="s">
        <v>4</v>
      </c>
      <c r="H28" s="191">
        <v>1.2</v>
      </c>
      <c r="I28" s="191" t="s">
        <v>59</v>
      </c>
      <c r="J28" s="195">
        <f t="shared" ref="J28:J39" si="5">+$F$8*$M$9*$L$9*H28</f>
        <v>0</v>
      </c>
      <c r="K28" s="196" t="s">
        <v>91</v>
      </c>
      <c r="L28" s="191">
        <v>3.0000000000000001E-3</v>
      </c>
      <c r="M28" s="191" t="s">
        <v>100</v>
      </c>
      <c r="N28" s="192">
        <f>+$F$9*L28</f>
        <v>0</v>
      </c>
      <c r="O28" s="193" t="s">
        <v>102</v>
      </c>
      <c r="P28" s="155"/>
      <c r="Q28" s="155"/>
    </row>
    <row r="29" spans="1:17" s="45" customFormat="1" ht="20.100000000000001" customHeight="1" x14ac:dyDescent="0.25">
      <c r="A29" s="155"/>
      <c r="B29" s="155"/>
      <c r="C29" s="178" t="s">
        <v>7</v>
      </c>
      <c r="D29" s="170">
        <f t="shared" ref="D29:D30" si="6">+J29/1000000000</f>
        <v>0</v>
      </c>
      <c r="E29" s="170">
        <f>+N29/1000</f>
        <v>0</v>
      </c>
      <c r="F29" s="155"/>
      <c r="G29" s="194" t="s">
        <v>7</v>
      </c>
      <c r="H29" s="191">
        <v>2.5499999999999998</v>
      </c>
      <c r="I29" s="191" t="s">
        <v>59</v>
      </c>
      <c r="J29" s="195">
        <f t="shared" si="5"/>
        <v>0</v>
      </c>
      <c r="K29" s="196" t="s">
        <v>91</v>
      </c>
      <c r="L29" s="191">
        <v>6.5000000000000002E-2</v>
      </c>
      <c r="M29" s="191" t="s">
        <v>100</v>
      </c>
      <c r="N29" s="192">
        <f>+$F$9*L29</f>
        <v>0</v>
      </c>
      <c r="O29" s="193" t="s">
        <v>102</v>
      </c>
      <c r="P29" s="155"/>
      <c r="Q29" s="155"/>
    </row>
    <row r="30" spans="1:17" s="45" customFormat="1" ht="20.100000000000001" customHeight="1" x14ac:dyDescent="0.25">
      <c r="A30" s="155"/>
      <c r="B30" s="155"/>
      <c r="C30" s="178" t="s">
        <v>8</v>
      </c>
      <c r="D30" s="170">
        <f t="shared" si="6"/>
        <v>0</v>
      </c>
      <c r="E30" s="259" t="str">
        <f t="shared" si="4"/>
        <v>ND</v>
      </c>
      <c r="F30" s="155"/>
      <c r="G30" s="194" t="s">
        <v>8</v>
      </c>
      <c r="H30" s="191">
        <v>87.8</v>
      </c>
      <c r="I30" s="191" t="s">
        <v>59</v>
      </c>
      <c r="J30" s="195">
        <f t="shared" si="5"/>
        <v>0</v>
      </c>
      <c r="K30" s="196" t="s">
        <v>91</v>
      </c>
      <c r="L30" s="197" t="s">
        <v>25</v>
      </c>
      <c r="M30" s="197" t="s">
        <v>25</v>
      </c>
      <c r="N30" s="198" t="s">
        <v>25</v>
      </c>
      <c r="O30" s="199" t="s">
        <v>25</v>
      </c>
      <c r="P30" s="155"/>
      <c r="Q30" s="155"/>
    </row>
    <row r="31" spans="1:17" s="45" customFormat="1" ht="20.100000000000001" customHeight="1" x14ac:dyDescent="0.25">
      <c r="A31" s="155"/>
      <c r="B31" s="155"/>
      <c r="C31" s="178" t="s">
        <v>2</v>
      </c>
      <c r="D31" s="170">
        <f t="shared" si="0"/>
        <v>0</v>
      </c>
      <c r="E31" s="170">
        <f>+N31/1000</f>
        <v>0</v>
      </c>
      <c r="F31" s="155"/>
      <c r="G31" s="194" t="s">
        <v>2</v>
      </c>
      <c r="H31" s="191">
        <v>495</v>
      </c>
      <c r="I31" s="191" t="s">
        <v>58</v>
      </c>
      <c r="J31" s="195">
        <f t="shared" si="5"/>
        <v>0</v>
      </c>
      <c r="K31" s="196" t="s">
        <v>90</v>
      </c>
      <c r="L31" s="200">
        <v>120.29269652400001</v>
      </c>
      <c r="M31" s="191" t="s">
        <v>100</v>
      </c>
      <c r="N31" s="192">
        <f>+$F$9*L31</f>
        <v>0</v>
      </c>
      <c r="O31" s="193" t="s">
        <v>102</v>
      </c>
      <c r="P31" s="155"/>
      <c r="Q31" s="155"/>
    </row>
    <row r="32" spans="1:17" s="45" customFormat="1" ht="20.100000000000001" customHeight="1" x14ac:dyDescent="0.25">
      <c r="A32" s="155"/>
      <c r="B32" s="155"/>
      <c r="C32" s="201" t="s">
        <v>39</v>
      </c>
      <c r="D32" s="170">
        <f t="shared" si="0"/>
        <v>0</v>
      </c>
      <c r="E32" s="170">
        <f t="shared" ref="E32:E37" si="7">+N32/1000</f>
        <v>0</v>
      </c>
      <c r="F32" s="155"/>
      <c r="G32" s="202" t="s">
        <v>80</v>
      </c>
      <c r="H32" s="191">
        <v>0.6</v>
      </c>
      <c r="I32" s="191" t="s">
        <v>58</v>
      </c>
      <c r="J32" s="195">
        <f t="shared" si="5"/>
        <v>0</v>
      </c>
      <c r="K32" s="196" t="s">
        <v>90</v>
      </c>
      <c r="L32" s="200">
        <v>1.90548E-2</v>
      </c>
      <c r="M32" s="191" t="s">
        <v>100</v>
      </c>
      <c r="N32" s="192">
        <f t="shared" ref="N32:N39" si="8">+$F$9*L32</f>
        <v>0</v>
      </c>
      <c r="O32" s="193" t="s">
        <v>102</v>
      </c>
      <c r="P32" s="155"/>
      <c r="Q32" s="155"/>
    </row>
    <row r="33" spans="1:17" s="45" customFormat="1" ht="20.100000000000001" customHeight="1" x14ac:dyDescent="0.25">
      <c r="A33" s="155"/>
      <c r="B33" s="155"/>
      <c r="C33" s="178" t="s">
        <v>0</v>
      </c>
      <c r="D33" s="170">
        <f t="shared" si="0"/>
        <v>0</v>
      </c>
      <c r="E33" s="170">
        <f t="shared" si="7"/>
        <v>0</v>
      </c>
      <c r="F33" s="155"/>
      <c r="G33" s="194" t="s">
        <v>0</v>
      </c>
      <c r="H33" s="191">
        <v>142</v>
      </c>
      <c r="I33" s="191" t="s">
        <v>58</v>
      </c>
      <c r="J33" s="195">
        <f t="shared" si="5"/>
        <v>0</v>
      </c>
      <c r="K33" s="196" t="s">
        <v>90</v>
      </c>
      <c r="L33" s="200">
        <v>6.3502931800000004</v>
      </c>
      <c r="M33" s="191" t="s">
        <v>100</v>
      </c>
      <c r="N33" s="192">
        <f t="shared" si="8"/>
        <v>0</v>
      </c>
      <c r="O33" s="193" t="s">
        <v>102</v>
      </c>
      <c r="P33" s="155"/>
      <c r="Q33" s="155"/>
    </row>
    <row r="34" spans="1:17" s="45" customFormat="1" ht="20.100000000000001" customHeight="1" x14ac:dyDescent="0.25">
      <c r="A34" s="155"/>
      <c r="B34" s="155"/>
      <c r="C34" s="201" t="s">
        <v>40</v>
      </c>
      <c r="D34" s="170">
        <f t="shared" si="0"/>
        <v>0</v>
      </c>
      <c r="E34" s="170">
        <f t="shared" si="7"/>
        <v>0</v>
      </c>
      <c r="F34" s="155"/>
      <c r="G34" s="202" t="s">
        <v>81</v>
      </c>
      <c r="H34" s="191">
        <v>77400</v>
      </c>
      <c r="I34" s="191" t="s">
        <v>58</v>
      </c>
      <c r="J34" s="195">
        <f t="shared" si="5"/>
        <v>0</v>
      </c>
      <c r="K34" s="196" t="s">
        <v>90</v>
      </c>
      <c r="L34" s="200">
        <v>3057.9119999999998</v>
      </c>
      <c r="M34" s="191" t="s">
        <v>100</v>
      </c>
      <c r="N34" s="192">
        <f t="shared" si="8"/>
        <v>0</v>
      </c>
      <c r="O34" s="193" t="s">
        <v>102</v>
      </c>
      <c r="P34" s="155"/>
      <c r="Q34" s="155"/>
    </row>
    <row r="35" spans="1:17" s="45" customFormat="1" ht="20.100000000000001" customHeight="1" x14ac:dyDescent="0.25">
      <c r="A35" s="155"/>
      <c r="B35" s="155"/>
      <c r="C35" s="201" t="s">
        <v>41</v>
      </c>
      <c r="D35" s="170">
        <f t="shared" si="0"/>
        <v>0</v>
      </c>
      <c r="E35" s="170">
        <f t="shared" si="7"/>
        <v>0</v>
      </c>
      <c r="F35" s="155"/>
      <c r="G35" s="202" t="s">
        <v>82</v>
      </c>
      <c r="H35" s="191">
        <v>3</v>
      </c>
      <c r="I35" s="191" t="s">
        <v>58</v>
      </c>
      <c r="J35" s="195">
        <f t="shared" si="5"/>
        <v>0</v>
      </c>
      <c r="K35" s="196" t="s">
        <v>90</v>
      </c>
      <c r="L35" s="200">
        <v>9.5273999999999998E-2</v>
      </c>
      <c r="M35" s="191" t="s">
        <v>100</v>
      </c>
      <c r="N35" s="192">
        <f t="shared" si="8"/>
        <v>0</v>
      </c>
      <c r="O35" s="193" t="s">
        <v>102</v>
      </c>
      <c r="P35" s="155"/>
      <c r="Q35" s="155"/>
    </row>
    <row r="36" spans="1:17" s="45" customFormat="1" ht="20.100000000000001" customHeight="1" x14ac:dyDescent="0.25">
      <c r="A36" s="155"/>
      <c r="B36" s="155"/>
      <c r="C36" s="178" t="s">
        <v>23</v>
      </c>
      <c r="D36" s="170">
        <f t="shared" si="0"/>
        <v>0</v>
      </c>
      <c r="E36" s="170">
        <f t="shared" si="7"/>
        <v>0</v>
      </c>
      <c r="F36" s="155"/>
      <c r="G36" s="194" t="s">
        <v>23</v>
      </c>
      <c r="H36" s="191">
        <v>2.2999999999999998</v>
      </c>
      <c r="I36" s="191" t="s">
        <v>58</v>
      </c>
      <c r="J36" s="195">
        <f t="shared" si="5"/>
        <v>0</v>
      </c>
      <c r="K36" s="196" t="s">
        <v>90</v>
      </c>
      <c r="L36" s="191">
        <v>0.1</v>
      </c>
      <c r="M36" s="191" t="s">
        <v>100</v>
      </c>
      <c r="N36" s="192">
        <f t="shared" si="8"/>
        <v>0</v>
      </c>
      <c r="O36" s="193" t="s">
        <v>102</v>
      </c>
      <c r="P36" s="155"/>
      <c r="Q36" s="155"/>
    </row>
    <row r="37" spans="1:17" s="45" customFormat="1" ht="20.100000000000001" customHeight="1" x14ac:dyDescent="0.25">
      <c r="A37" s="155"/>
      <c r="B37" s="155"/>
      <c r="C37" s="178" t="s">
        <v>5</v>
      </c>
      <c r="D37" s="170">
        <f>+J37/1000000000</f>
        <v>0</v>
      </c>
      <c r="E37" s="170">
        <f t="shared" si="7"/>
        <v>0</v>
      </c>
      <c r="F37" s="155"/>
      <c r="G37" s="194" t="s">
        <v>5</v>
      </c>
      <c r="H37" s="191">
        <v>0.34100000000000003</v>
      </c>
      <c r="I37" s="191" t="s">
        <v>59</v>
      </c>
      <c r="J37" s="195">
        <f t="shared" si="5"/>
        <v>0</v>
      </c>
      <c r="K37" s="196" t="s">
        <v>91</v>
      </c>
      <c r="L37" s="191">
        <v>0.05</v>
      </c>
      <c r="M37" s="191" t="s">
        <v>100</v>
      </c>
      <c r="N37" s="192">
        <f t="shared" si="8"/>
        <v>0</v>
      </c>
      <c r="O37" s="193" t="s">
        <v>102</v>
      </c>
      <c r="P37" s="155"/>
      <c r="Q37" s="155"/>
    </row>
    <row r="38" spans="1:17" s="150" customFormat="1" ht="20.100000000000001" customHeight="1" x14ac:dyDescent="0.2">
      <c r="A38" s="203"/>
      <c r="B38" s="203"/>
      <c r="C38" s="178" t="s">
        <v>11</v>
      </c>
      <c r="D38" s="259" t="s">
        <v>25</v>
      </c>
      <c r="E38" s="259" t="str">
        <f t="shared" si="4"/>
        <v>ND</v>
      </c>
      <c r="F38" s="203"/>
      <c r="G38" s="194" t="s">
        <v>11</v>
      </c>
      <c r="H38" s="197" t="s">
        <v>25</v>
      </c>
      <c r="I38" s="197" t="s">
        <v>25</v>
      </c>
      <c r="J38" s="198" t="s">
        <v>25</v>
      </c>
      <c r="K38" s="197" t="s">
        <v>25</v>
      </c>
      <c r="L38" s="197" t="s">
        <v>25</v>
      </c>
      <c r="M38" s="197" t="s">
        <v>25</v>
      </c>
      <c r="N38" s="198" t="s">
        <v>25</v>
      </c>
      <c r="O38" s="199" t="s">
        <v>25</v>
      </c>
      <c r="P38" s="203"/>
      <c r="Q38" s="203"/>
    </row>
    <row r="39" spans="1:17" s="150" customFormat="1" ht="20.100000000000001" customHeight="1" x14ac:dyDescent="0.2">
      <c r="A39" s="203"/>
      <c r="B39" s="203"/>
      <c r="C39" s="178" t="s">
        <v>10</v>
      </c>
      <c r="D39" s="170">
        <f>+J39/1000000000000</f>
        <v>0</v>
      </c>
      <c r="E39" s="170">
        <f>+N39/1000000000000</f>
        <v>0</v>
      </c>
      <c r="F39" s="203"/>
      <c r="G39" s="194" t="s">
        <v>10</v>
      </c>
      <c r="H39" s="191">
        <v>2.5</v>
      </c>
      <c r="I39" s="191" t="s">
        <v>12</v>
      </c>
      <c r="J39" s="195">
        <f t="shared" si="5"/>
        <v>0</v>
      </c>
      <c r="K39" s="196" t="s">
        <v>110</v>
      </c>
      <c r="L39" s="191">
        <v>1.6</v>
      </c>
      <c r="M39" s="191" t="s">
        <v>103</v>
      </c>
      <c r="N39" s="192">
        <f t="shared" si="8"/>
        <v>0</v>
      </c>
      <c r="O39" s="193" t="s">
        <v>109</v>
      </c>
      <c r="P39" s="203"/>
      <c r="Q39" s="203"/>
    </row>
    <row r="40" spans="1:17" s="150" customFormat="1" ht="20.100000000000001" customHeight="1" x14ac:dyDescent="0.2">
      <c r="A40" s="203"/>
      <c r="B40" s="203"/>
      <c r="C40" s="178" t="s">
        <v>9</v>
      </c>
      <c r="D40" s="259" t="s">
        <v>25</v>
      </c>
      <c r="E40" s="259" t="str">
        <f t="shared" si="4"/>
        <v>ND</v>
      </c>
      <c r="F40" s="203"/>
      <c r="G40" s="194" t="s">
        <v>9</v>
      </c>
      <c r="H40" s="197" t="s">
        <v>25</v>
      </c>
      <c r="I40" s="197" t="s">
        <v>25</v>
      </c>
      <c r="J40" s="198" t="s">
        <v>25</v>
      </c>
      <c r="K40" s="197" t="s">
        <v>25</v>
      </c>
      <c r="L40" s="197" t="s">
        <v>25</v>
      </c>
      <c r="M40" s="197" t="s">
        <v>25</v>
      </c>
      <c r="N40" s="198" t="s">
        <v>25</v>
      </c>
      <c r="O40" s="199" t="s">
        <v>25</v>
      </c>
      <c r="P40" s="203"/>
      <c r="Q40" s="203"/>
    </row>
    <row r="41" spans="1:17" s="150" customFormat="1" ht="20.100000000000001" customHeight="1" x14ac:dyDescent="0.2">
      <c r="M41" s="151"/>
      <c r="N41" s="152"/>
      <c r="O41" s="153"/>
      <c r="P41" s="153"/>
    </row>
    <row r="42" spans="1:17" s="150" customFormat="1" ht="20.100000000000001" customHeight="1" x14ac:dyDescent="0.2">
      <c r="O42" s="153"/>
      <c r="P42" s="153"/>
    </row>
    <row r="43" spans="1:17" s="150" customFormat="1" ht="20.100000000000001" customHeight="1" x14ac:dyDescent="0.2">
      <c r="G43" s="154"/>
    </row>
    <row r="44" spans="1:17" s="150" customFormat="1" ht="20.100000000000001" customHeight="1" x14ac:dyDescent="0.2">
      <c r="G44" s="154"/>
    </row>
    <row r="45" spans="1:17" s="150" customFormat="1" ht="20.100000000000001" customHeight="1" x14ac:dyDescent="0.2">
      <c r="G45" s="62"/>
    </row>
    <row r="46" spans="1:17" s="150" customFormat="1" ht="20.100000000000001" customHeight="1" x14ac:dyDescent="0.2"/>
    <row r="47" spans="1:17" s="150" customFormat="1" ht="20.100000000000001" customHeight="1" x14ac:dyDescent="0.2"/>
    <row r="48" spans="1:17" s="150" customFormat="1" ht="20.100000000000001" customHeight="1" x14ac:dyDescent="0.2"/>
    <row r="49" spans="4:9" s="150" customFormat="1" ht="20.100000000000001" customHeight="1" x14ac:dyDescent="0.2"/>
    <row r="50" spans="4:9" s="150" customFormat="1" ht="20.100000000000001" customHeight="1" x14ac:dyDescent="0.2"/>
    <row r="51" spans="4:9" s="150" customFormat="1" ht="20.100000000000001" customHeight="1" x14ac:dyDescent="0.2"/>
    <row r="52" spans="4:9" s="150" customFormat="1" ht="20.100000000000001" customHeight="1" x14ac:dyDescent="0.2"/>
    <row r="53" spans="4:9" s="150" customFormat="1" ht="20.100000000000001" customHeight="1" x14ac:dyDescent="0.2"/>
    <row r="54" spans="4:9" s="150" customFormat="1" ht="20.100000000000001" customHeight="1" x14ac:dyDescent="0.2"/>
    <row r="55" spans="4:9" s="150" customFormat="1" ht="20.100000000000001" customHeight="1" x14ac:dyDescent="0.2"/>
    <row r="56" spans="4:9" s="150" customFormat="1" ht="20.100000000000001" customHeight="1" x14ac:dyDescent="0.2"/>
    <row r="57" spans="4:9" s="45" customFormat="1" ht="20.100000000000001" customHeight="1" x14ac:dyDescent="0.25">
      <c r="D57" s="141"/>
      <c r="E57" s="141"/>
      <c r="F57" s="141"/>
      <c r="G57" s="141"/>
      <c r="H57" s="141"/>
      <c r="I57" s="141"/>
    </row>
    <row r="58" spans="4:9" s="45" customFormat="1" ht="20.100000000000001" customHeight="1" x14ac:dyDescent="0.25">
      <c r="D58" s="141"/>
      <c r="E58" s="141"/>
      <c r="F58" s="141"/>
      <c r="G58" s="141"/>
      <c r="H58" s="141"/>
      <c r="I58" s="141"/>
    </row>
    <row r="59" spans="4:9" s="45" customFormat="1" ht="20.100000000000001" customHeight="1" x14ac:dyDescent="0.25">
      <c r="D59" s="141"/>
      <c r="E59" s="141"/>
      <c r="F59" s="141"/>
      <c r="G59" s="141"/>
      <c r="H59" s="141"/>
      <c r="I59" s="141"/>
    </row>
    <row r="60" spans="4:9" s="45" customFormat="1" ht="20.100000000000001" customHeight="1" x14ac:dyDescent="0.25">
      <c r="D60" s="141"/>
      <c r="E60" s="141"/>
      <c r="F60" s="141"/>
      <c r="G60" s="141"/>
      <c r="H60" s="141"/>
      <c r="I60" s="141"/>
    </row>
    <row r="61" spans="4:9" s="45" customFormat="1" ht="20.100000000000001" customHeight="1" x14ac:dyDescent="0.25">
      <c r="D61" s="141"/>
      <c r="E61" s="141"/>
      <c r="F61" s="141"/>
      <c r="G61" s="141"/>
      <c r="H61" s="141"/>
      <c r="I61" s="141"/>
    </row>
    <row r="62" spans="4:9" s="45" customFormat="1" ht="20.100000000000001" customHeight="1" x14ac:dyDescent="0.25">
      <c r="D62" s="141"/>
      <c r="E62" s="141"/>
      <c r="F62" s="141"/>
      <c r="G62" s="141"/>
      <c r="H62" s="141"/>
      <c r="I62" s="141"/>
    </row>
    <row r="63" spans="4:9" s="45" customFormat="1" ht="20.100000000000001" customHeight="1" x14ac:dyDescent="0.25">
      <c r="D63" s="141"/>
      <c r="E63" s="141"/>
      <c r="F63" s="141"/>
      <c r="G63" s="141"/>
      <c r="H63" s="141"/>
      <c r="I63" s="141"/>
    </row>
    <row r="64" spans="4:9" s="45" customFormat="1" ht="20.100000000000001" customHeight="1" x14ac:dyDescent="0.25">
      <c r="D64" s="141"/>
      <c r="E64" s="141"/>
      <c r="F64" s="141"/>
      <c r="G64" s="141"/>
      <c r="H64" s="141"/>
      <c r="I64" s="141"/>
    </row>
    <row r="65" spans="4:9" s="45" customFormat="1" ht="20.100000000000001" customHeight="1" x14ac:dyDescent="0.25">
      <c r="D65" s="141"/>
      <c r="E65" s="141"/>
      <c r="F65" s="141"/>
      <c r="G65" s="141"/>
      <c r="H65" s="141"/>
      <c r="I65" s="141"/>
    </row>
    <row r="66" spans="4:9" s="45" customFormat="1" ht="20.100000000000001" customHeight="1" x14ac:dyDescent="0.25">
      <c r="D66" s="141"/>
      <c r="E66" s="141"/>
      <c r="F66" s="141"/>
      <c r="G66" s="141"/>
      <c r="H66" s="141"/>
      <c r="I66" s="141"/>
    </row>
    <row r="67" spans="4:9" s="45" customFormat="1" ht="20.100000000000001" customHeight="1" x14ac:dyDescent="0.25">
      <c r="D67" s="141"/>
      <c r="E67" s="141"/>
      <c r="F67" s="141"/>
      <c r="G67" s="141"/>
      <c r="H67" s="141"/>
      <c r="I67" s="141"/>
    </row>
    <row r="68" spans="4:9" s="45" customFormat="1" ht="20.100000000000001" customHeight="1" x14ac:dyDescent="0.25">
      <c r="D68" s="141"/>
      <c r="E68" s="141"/>
      <c r="F68" s="141"/>
      <c r="G68" s="141"/>
      <c r="H68" s="141"/>
      <c r="I68" s="141"/>
    </row>
    <row r="69" spans="4:9" s="45" customFormat="1" ht="20.100000000000001" customHeight="1" x14ac:dyDescent="0.25">
      <c r="D69" s="141"/>
      <c r="E69" s="141"/>
      <c r="F69" s="141"/>
      <c r="G69" s="141"/>
      <c r="H69" s="141"/>
      <c r="I69" s="141"/>
    </row>
    <row r="70" spans="4:9" s="45" customFormat="1" ht="20.100000000000001" customHeight="1" x14ac:dyDescent="0.25">
      <c r="D70" s="141"/>
      <c r="E70" s="141"/>
      <c r="F70" s="141"/>
      <c r="G70" s="141"/>
      <c r="H70" s="141"/>
      <c r="I70" s="141"/>
    </row>
    <row r="71" spans="4:9" s="45" customFormat="1" ht="20.100000000000001" customHeight="1" x14ac:dyDescent="0.25">
      <c r="D71" s="141"/>
      <c r="E71" s="141"/>
      <c r="F71" s="141"/>
      <c r="G71" s="141"/>
      <c r="H71" s="141"/>
      <c r="I71" s="141"/>
    </row>
    <row r="72" spans="4:9" s="45" customFormat="1" x14ac:dyDescent="0.25">
      <c r="D72" s="141"/>
      <c r="E72" s="141"/>
      <c r="F72" s="141"/>
      <c r="G72" s="141"/>
      <c r="H72" s="141"/>
      <c r="I72" s="141"/>
    </row>
    <row r="73" spans="4:9" s="45" customFormat="1" x14ac:dyDescent="0.25">
      <c r="D73" s="141"/>
      <c r="E73" s="141"/>
      <c r="F73" s="141"/>
      <c r="G73" s="141"/>
      <c r="H73" s="141"/>
      <c r="I73" s="141"/>
    </row>
    <row r="74" spans="4:9" s="45" customFormat="1" x14ac:dyDescent="0.25">
      <c r="D74" s="141"/>
      <c r="E74" s="141"/>
      <c r="F74" s="141"/>
      <c r="G74" s="141"/>
      <c r="H74" s="141"/>
      <c r="I74" s="141"/>
    </row>
    <row r="75" spans="4:9" s="45" customFormat="1" x14ac:dyDescent="0.25">
      <c r="D75" s="141"/>
      <c r="E75" s="141"/>
      <c r="F75" s="141"/>
      <c r="G75" s="141"/>
      <c r="H75" s="141"/>
      <c r="I75" s="141"/>
    </row>
    <row r="76" spans="4:9" s="45" customFormat="1" x14ac:dyDescent="0.25">
      <c r="D76" s="141"/>
      <c r="E76" s="141"/>
      <c r="F76" s="141"/>
      <c r="G76" s="141"/>
      <c r="H76" s="141"/>
      <c r="I76" s="141"/>
    </row>
    <row r="77" spans="4:9" s="45" customFormat="1" x14ac:dyDescent="0.25">
      <c r="D77" s="141"/>
      <c r="E77" s="141"/>
      <c r="F77" s="141"/>
      <c r="G77" s="141"/>
      <c r="H77" s="141"/>
      <c r="I77" s="141"/>
    </row>
    <row r="78" spans="4:9" s="45" customFormat="1" x14ac:dyDescent="0.25">
      <c r="D78" s="141"/>
      <c r="E78" s="141"/>
      <c r="F78" s="141"/>
      <c r="G78" s="141"/>
      <c r="H78" s="141"/>
      <c r="I78" s="141"/>
    </row>
    <row r="79" spans="4:9" s="45" customFormat="1" x14ac:dyDescent="0.25">
      <c r="D79" s="141"/>
      <c r="E79" s="141"/>
      <c r="F79" s="141"/>
      <c r="G79" s="141"/>
      <c r="H79" s="141"/>
      <c r="I79" s="141"/>
    </row>
    <row r="80" spans="4:9" s="45" customFormat="1" x14ac:dyDescent="0.25">
      <c r="D80" s="141"/>
      <c r="E80" s="141"/>
      <c r="F80" s="141"/>
      <c r="G80" s="141"/>
      <c r="H80" s="141"/>
      <c r="I80" s="141"/>
    </row>
    <row r="81" spans="4:9" s="45" customFormat="1" x14ac:dyDescent="0.25">
      <c r="D81" s="141"/>
      <c r="E81" s="141"/>
      <c r="F81" s="141"/>
      <c r="G81" s="141"/>
      <c r="H81" s="141"/>
      <c r="I81" s="141"/>
    </row>
    <row r="82" spans="4:9" s="45" customFormat="1" x14ac:dyDescent="0.25">
      <c r="D82" s="141"/>
      <c r="E82" s="141"/>
      <c r="F82" s="141"/>
      <c r="G82" s="141"/>
      <c r="H82" s="141"/>
      <c r="I82" s="141"/>
    </row>
    <row r="83" spans="4:9" s="45" customFormat="1" x14ac:dyDescent="0.25">
      <c r="D83" s="141"/>
      <c r="E83" s="141"/>
      <c r="F83" s="141"/>
      <c r="G83" s="141"/>
      <c r="H83" s="141"/>
      <c r="I83" s="141"/>
    </row>
    <row r="84" spans="4:9" s="45" customFormat="1" x14ac:dyDescent="0.25">
      <c r="D84" s="141"/>
      <c r="E84" s="141"/>
      <c r="F84" s="141"/>
      <c r="G84" s="141"/>
      <c r="H84" s="141"/>
      <c r="I84" s="141"/>
    </row>
    <row r="85" spans="4:9" s="45" customFormat="1" x14ac:dyDescent="0.25">
      <c r="D85" s="141"/>
      <c r="E85" s="141"/>
      <c r="F85" s="141"/>
      <c r="G85" s="141"/>
      <c r="H85" s="141"/>
      <c r="I85" s="141"/>
    </row>
    <row r="86" spans="4:9" s="45" customFormat="1" x14ac:dyDescent="0.25">
      <c r="D86" s="141"/>
      <c r="E86" s="141"/>
      <c r="F86" s="141"/>
      <c r="G86" s="141"/>
      <c r="H86" s="141"/>
      <c r="I86" s="141"/>
    </row>
    <row r="87" spans="4:9" s="45" customFormat="1" x14ac:dyDescent="0.25">
      <c r="D87" s="141"/>
      <c r="E87" s="141"/>
      <c r="F87" s="141"/>
      <c r="G87" s="141"/>
      <c r="H87" s="141"/>
      <c r="I87" s="141"/>
    </row>
    <row r="88" spans="4:9" s="45" customFormat="1" x14ac:dyDescent="0.25">
      <c r="D88" s="141"/>
      <c r="E88" s="141"/>
      <c r="F88" s="141"/>
      <c r="G88" s="141"/>
      <c r="H88" s="141"/>
      <c r="I88" s="141"/>
    </row>
    <row r="89" spans="4:9" s="45" customFormat="1" x14ac:dyDescent="0.25">
      <c r="D89" s="141"/>
      <c r="E89" s="141"/>
      <c r="F89" s="141"/>
      <c r="G89" s="141"/>
      <c r="H89" s="141"/>
      <c r="I89" s="141"/>
    </row>
    <row r="90" spans="4:9" s="45" customFormat="1" x14ac:dyDescent="0.25">
      <c r="D90" s="141"/>
      <c r="E90" s="141"/>
      <c r="F90" s="141"/>
      <c r="G90" s="141"/>
      <c r="H90" s="141"/>
      <c r="I90" s="141"/>
    </row>
    <row r="91" spans="4:9" s="45" customFormat="1" x14ac:dyDescent="0.25">
      <c r="D91" s="141"/>
      <c r="E91" s="141"/>
      <c r="F91" s="141"/>
      <c r="G91" s="141"/>
      <c r="H91" s="141"/>
      <c r="I91" s="141"/>
    </row>
    <row r="92" spans="4:9" s="45" customFormat="1" x14ac:dyDescent="0.25">
      <c r="D92" s="141"/>
      <c r="E92" s="141"/>
      <c r="F92" s="141"/>
      <c r="G92" s="141"/>
      <c r="H92" s="141"/>
      <c r="I92" s="141"/>
    </row>
    <row r="93" spans="4:9" s="45" customFormat="1" x14ac:dyDescent="0.25">
      <c r="D93" s="141"/>
      <c r="E93" s="141"/>
      <c r="F93" s="141"/>
      <c r="G93" s="141"/>
      <c r="H93" s="141"/>
      <c r="I93" s="141"/>
    </row>
    <row r="94" spans="4:9" s="45" customFormat="1" x14ac:dyDescent="0.25">
      <c r="D94" s="141"/>
      <c r="E94" s="141"/>
      <c r="F94" s="141"/>
      <c r="G94" s="141"/>
      <c r="H94" s="141"/>
      <c r="I94" s="141"/>
    </row>
    <row r="95" spans="4:9" s="45" customFormat="1" x14ac:dyDescent="0.25">
      <c r="D95" s="141"/>
      <c r="E95" s="141"/>
      <c r="F95" s="141"/>
      <c r="G95" s="141"/>
      <c r="H95" s="141"/>
      <c r="I95" s="141"/>
    </row>
    <row r="96" spans="4:9" s="45" customFormat="1" x14ac:dyDescent="0.25">
      <c r="D96" s="141"/>
      <c r="E96" s="141"/>
      <c r="F96" s="141"/>
      <c r="G96" s="141"/>
      <c r="H96" s="141"/>
      <c r="I96" s="141"/>
    </row>
    <row r="97" spans="4:9" s="45" customFormat="1" x14ac:dyDescent="0.25">
      <c r="D97" s="141"/>
      <c r="E97" s="141"/>
      <c r="F97" s="141"/>
      <c r="G97" s="141"/>
      <c r="H97" s="141"/>
      <c r="I97" s="141"/>
    </row>
    <row r="98" spans="4:9" s="45" customFormat="1" x14ac:dyDescent="0.25">
      <c r="D98" s="141"/>
      <c r="E98" s="141"/>
      <c r="F98" s="141"/>
      <c r="G98" s="141"/>
      <c r="H98" s="141"/>
      <c r="I98" s="141"/>
    </row>
    <row r="99" spans="4:9" s="45" customFormat="1" x14ac:dyDescent="0.25">
      <c r="D99" s="141"/>
      <c r="E99" s="141"/>
      <c r="F99" s="141"/>
      <c r="G99" s="141"/>
      <c r="H99" s="141"/>
      <c r="I99" s="141"/>
    </row>
    <row r="100" spans="4:9" s="45" customFormat="1" x14ac:dyDescent="0.25">
      <c r="D100" s="141"/>
      <c r="E100" s="141"/>
      <c r="F100" s="141"/>
      <c r="G100" s="141"/>
      <c r="H100" s="141"/>
      <c r="I100" s="141"/>
    </row>
    <row r="101" spans="4:9" s="45" customFormat="1" x14ac:dyDescent="0.25">
      <c r="D101" s="141"/>
      <c r="E101" s="141"/>
      <c r="F101" s="141"/>
      <c r="G101" s="141"/>
      <c r="H101" s="141"/>
      <c r="I101" s="141"/>
    </row>
    <row r="102" spans="4:9" s="45" customFormat="1" x14ac:dyDescent="0.25">
      <c r="D102" s="141"/>
      <c r="E102" s="141"/>
      <c r="F102" s="141"/>
      <c r="G102" s="141"/>
      <c r="H102" s="141"/>
      <c r="I102" s="141"/>
    </row>
    <row r="103" spans="4:9" s="45" customFormat="1" x14ac:dyDescent="0.25">
      <c r="D103" s="141"/>
      <c r="E103" s="141"/>
      <c r="F103" s="141"/>
      <c r="G103" s="141"/>
      <c r="H103" s="141"/>
      <c r="I103" s="141"/>
    </row>
    <row r="104" spans="4:9" s="45" customFormat="1" x14ac:dyDescent="0.25">
      <c r="D104" s="141"/>
      <c r="E104" s="141"/>
      <c r="F104" s="141"/>
      <c r="G104" s="141"/>
      <c r="H104" s="141"/>
      <c r="I104" s="141"/>
    </row>
    <row r="105" spans="4:9" s="45" customFormat="1" x14ac:dyDescent="0.25">
      <c r="D105" s="141"/>
      <c r="E105" s="141"/>
      <c r="F105" s="141"/>
      <c r="G105" s="141"/>
      <c r="H105" s="141"/>
      <c r="I105" s="141"/>
    </row>
    <row r="106" spans="4:9" s="45" customFormat="1" x14ac:dyDescent="0.25">
      <c r="D106" s="141"/>
      <c r="E106" s="141"/>
      <c r="F106" s="141"/>
      <c r="G106" s="141"/>
      <c r="H106" s="141"/>
      <c r="I106" s="141"/>
    </row>
    <row r="107" spans="4:9" s="45" customFormat="1" x14ac:dyDescent="0.25">
      <c r="D107" s="141"/>
      <c r="E107" s="141"/>
      <c r="F107" s="141"/>
      <c r="G107" s="141"/>
      <c r="H107" s="141"/>
      <c r="I107" s="141"/>
    </row>
    <row r="108" spans="4:9" s="45" customFormat="1" x14ac:dyDescent="0.25">
      <c r="D108" s="141"/>
      <c r="E108" s="141"/>
      <c r="F108" s="141"/>
      <c r="G108" s="141"/>
      <c r="H108" s="141"/>
      <c r="I108" s="141"/>
    </row>
    <row r="109" spans="4:9" s="45" customFormat="1" x14ac:dyDescent="0.25">
      <c r="D109" s="141"/>
      <c r="E109" s="141"/>
      <c r="F109" s="141"/>
      <c r="G109" s="141"/>
      <c r="H109" s="141"/>
      <c r="I109" s="141"/>
    </row>
    <row r="110" spans="4:9" s="45" customFormat="1" x14ac:dyDescent="0.25">
      <c r="D110" s="141"/>
      <c r="E110" s="141"/>
      <c r="F110" s="141"/>
      <c r="G110" s="141"/>
      <c r="H110" s="141"/>
      <c r="I110" s="141"/>
    </row>
    <row r="111" spans="4:9" s="45" customFormat="1" x14ac:dyDescent="0.25">
      <c r="D111" s="141"/>
      <c r="E111" s="141"/>
      <c r="F111" s="141"/>
      <c r="G111" s="141"/>
      <c r="H111" s="141"/>
      <c r="I111" s="141"/>
    </row>
    <row r="112" spans="4:9" s="45" customFormat="1" x14ac:dyDescent="0.25">
      <c r="D112" s="141"/>
      <c r="E112" s="141"/>
      <c r="F112" s="141"/>
      <c r="G112" s="141"/>
      <c r="H112" s="141"/>
      <c r="I112" s="141"/>
    </row>
    <row r="113" spans="4:9" s="45" customFormat="1" x14ac:dyDescent="0.25">
      <c r="D113" s="141"/>
      <c r="E113" s="141"/>
      <c r="F113" s="141"/>
      <c r="G113" s="141"/>
      <c r="H113" s="141"/>
      <c r="I113" s="141"/>
    </row>
    <row r="114" spans="4:9" s="45" customFormat="1" x14ac:dyDescent="0.25">
      <c r="D114" s="141"/>
      <c r="E114" s="141"/>
      <c r="F114" s="141"/>
      <c r="G114" s="141"/>
      <c r="H114" s="141"/>
      <c r="I114" s="141"/>
    </row>
    <row r="115" spans="4:9" s="45" customFormat="1" x14ac:dyDescent="0.25">
      <c r="D115" s="141"/>
      <c r="E115" s="141"/>
      <c r="F115" s="141"/>
      <c r="G115" s="141"/>
      <c r="H115" s="141"/>
      <c r="I115" s="141"/>
    </row>
    <row r="116" spans="4:9" s="45" customFormat="1" x14ac:dyDescent="0.25">
      <c r="D116" s="141"/>
      <c r="E116" s="141"/>
      <c r="F116" s="141"/>
      <c r="G116" s="141"/>
      <c r="H116" s="141"/>
      <c r="I116" s="141"/>
    </row>
    <row r="117" spans="4:9" s="45" customFormat="1" x14ac:dyDescent="0.25">
      <c r="D117" s="141"/>
      <c r="E117" s="141"/>
      <c r="F117" s="141"/>
      <c r="G117" s="141"/>
      <c r="H117" s="141"/>
      <c r="I117" s="141"/>
    </row>
    <row r="118" spans="4:9" s="45" customFormat="1" x14ac:dyDescent="0.25">
      <c r="D118" s="141"/>
      <c r="E118" s="141"/>
      <c r="F118" s="141"/>
      <c r="G118" s="141"/>
      <c r="H118" s="141"/>
      <c r="I118" s="141"/>
    </row>
    <row r="119" spans="4:9" s="45" customFormat="1" x14ac:dyDescent="0.25">
      <c r="D119" s="141"/>
      <c r="E119" s="141"/>
      <c r="F119" s="141"/>
      <c r="G119" s="141"/>
      <c r="H119" s="141"/>
      <c r="I119" s="141"/>
    </row>
    <row r="120" spans="4:9" s="45" customFormat="1" x14ac:dyDescent="0.25">
      <c r="D120" s="141"/>
      <c r="E120" s="141"/>
      <c r="F120" s="141"/>
      <c r="G120" s="141"/>
      <c r="H120" s="141"/>
      <c r="I120" s="141"/>
    </row>
    <row r="121" spans="4:9" s="45" customFormat="1" x14ac:dyDescent="0.25">
      <c r="D121" s="141"/>
      <c r="E121" s="141"/>
      <c r="F121" s="141"/>
      <c r="G121" s="141"/>
      <c r="H121" s="141"/>
      <c r="I121" s="141"/>
    </row>
    <row r="122" spans="4:9" s="45" customFormat="1" x14ac:dyDescent="0.25">
      <c r="D122" s="141"/>
      <c r="E122" s="141"/>
      <c r="F122" s="141"/>
      <c r="G122" s="141"/>
      <c r="H122" s="141"/>
      <c r="I122" s="141"/>
    </row>
    <row r="123" spans="4:9" s="45" customFormat="1" x14ac:dyDescent="0.25">
      <c r="D123" s="141"/>
      <c r="E123" s="141"/>
      <c r="F123" s="141"/>
      <c r="G123" s="141"/>
      <c r="H123" s="141"/>
      <c r="I123" s="141"/>
    </row>
    <row r="124" spans="4:9" s="45" customFormat="1" x14ac:dyDescent="0.25">
      <c r="D124" s="141"/>
      <c r="E124" s="141"/>
      <c r="F124" s="141"/>
      <c r="G124" s="141"/>
      <c r="H124" s="141"/>
      <c r="I124" s="141"/>
    </row>
    <row r="125" spans="4:9" s="45" customFormat="1" x14ac:dyDescent="0.25">
      <c r="D125" s="141"/>
      <c r="E125" s="141"/>
      <c r="F125" s="141"/>
      <c r="G125" s="141"/>
      <c r="H125" s="141"/>
      <c r="I125" s="141"/>
    </row>
    <row r="126" spans="4:9" s="45" customFormat="1" x14ac:dyDescent="0.25">
      <c r="D126" s="141"/>
      <c r="E126" s="141"/>
      <c r="F126" s="141"/>
      <c r="G126" s="141"/>
      <c r="H126" s="141"/>
      <c r="I126" s="141"/>
    </row>
    <row r="127" spans="4:9" s="45" customFormat="1" x14ac:dyDescent="0.25">
      <c r="D127" s="141"/>
      <c r="E127" s="141"/>
      <c r="F127" s="141"/>
      <c r="G127" s="141"/>
      <c r="H127" s="141"/>
      <c r="I127" s="141"/>
    </row>
    <row r="128" spans="4:9" s="45" customFormat="1" x14ac:dyDescent="0.25">
      <c r="D128" s="141"/>
      <c r="E128" s="141"/>
      <c r="F128" s="141"/>
      <c r="G128" s="141"/>
      <c r="H128" s="141"/>
      <c r="I128" s="141"/>
    </row>
    <row r="129" spans="4:9" s="45" customFormat="1" x14ac:dyDescent="0.25">
      <c r="D129" s="141"/>
      <c r="E129" s="141"/>
      <c r="F129" s="141"/>
      <c r="G129" s="141"/>
      <c r="H129" s="141"/>
      <c r="I129" s="141"/>
    </row>
    <row r="130" spans="4:9" s="45" customFormat="1" x14ac:dyDescent="0.25">
      <c r="D130" s="141"/>
      <c r="E130" s="141"/>
      <c r="F130" s="141"/>
      <c r="G130" s="141"/>
      <c r="H130" s="141"/>
      <c r="I130" s="141"/>
    </row>
    <row r="131" spans="4:9" s="45" customFormat="1" x14ac:dyDescent="0.25">
      <c r="D131" s="141"/>
      <c r="E131" s="141"/>
      <c r="F131" s="141"/>
      <c r="G131" s="141"/>
      <c r="H131" s="141"/>
      <c r="I131" s="141"/>
    </row>
    <row r="132" spans="4:9" s="45" customFormat="1" x14ac:dyDescent="0.25">
      <c r="D132" s="141"/>
      <c r="E132" s="141"/>
      <c r="F132" s="141"/>
      <c r="G132" s="141"/>
      <c r="H132" s="141"/>
      <c r="I132" s="141"/>
    </row>
    <row r="133" spans="4:9" s="45" customFormat="1" x14ac:dyDescent="0.25">
      <c r="D133" s="141"/>
      <c r="E133" s="141"/>
      <c r="F133" s="141"/>
      <c r="G133" s="141"/>
      <c r="H133" s="141"/>
      <c r="I133" s="141"/>
    </row>
    <row r="134" spans="4:9" s="45" customFormat="1" x14ac:dyDescent="0.25">
      <c r="D134" s="141"/>
      <c r="E134" s="141"/>
      <c r="F134" s="141"/>
      <c r="G134" s="141"/>
      <c r="H134" s="141"/>
      <c r="I134" s="141"/>
    </row>
    <row r="135" spans="4:9" s="45" customFormat="1" x14ac:dyDescent="0.25">
      <c r="D135" s="141"/>
      <c r="E135" s="141"/>
      <c r="F135" s="141"/>
      <c r="G135" s="141"/>
      <c r="H135" s="141"/>
      <c r="I135" s="141"/>
    </row>
    <row r="136" spans="4:9" s="45" customFormat="1" x14ac:dyDescent="0.25">
      <c r="D136" s="141"/>
      <c r="E136" s="141"/>
      <c r="F136" s="141"/>
      <c r="G136" s="141"/>
      <c r="H136" s="141"/>
      <c r="I136" s="141"/>
    </row>
    <row r="137" spans="4:9" s="45" customFormat="1" x14ac:dyDescent="0.25">
      <c r="D137" s="141"/>
      <c r="E137" s="141"/>
      <c r="F137" s="141"/>
      <c r="G137" s="141"/>
      <c r="H137" s="141"/>
      <c r="I137" s="141"/>
    </row>
    <row r="138" spans="4:9" s="45" customFormat="1" x14ac:dyDescent="0.25">
      <c r="D138" s="141"/>
      <c r="E138" s="141"/>
      <c r="F138" s="141"/>
      <c r="G138" s="141"/>
      <c r="H138" s="141"/>
      <c r="I138" s="141"/>
    </row>
    <row r="139" spans="4:9" s="45" customFormat="1" x14ac:dyDescent="0.25">
      <c r="D139" s="141"/>
      <c r="E139" s="141"/>
      <c r="F139" s="141"/>
      <c r="G139" s="141"/>
      <c r="H139" s="141"/>
      <c r="I139" s="141"/>
    </row>
    <row r="140" spans="4:9" s="45" customFormat="1" x14ac:dyDescent="0.25">
      <c r="D140" s="141"/>
      <c r="E140" s="141"/>
      <c r="F140" s="141"/>
      <c r="G140" s="141"/>
      <c r="H140" s="141"/>
      <c r="I140" s="141"/>
    </row>
    <row r="141" spans="4:9" s="45" customFormat="1" x14ac:dyDescent="0.25">
      <c r="D141" s="141"/>
      <c r="E141" s="141"/>
      <c r="F141" s="141"/>
      <c r="G141" s="141"/>
      <c r="H141" s="141"/>
      <c r="I141" s="141"/>
    </row>
    <row r="142" spans="4:9" s="45" customFormat="1" x14ac:dyDescent="0.25">
      <c r="D142" s="141"/>
      <c r="E142" s="141"/>
      <c r="F142" s="141"/>
      <c r="G142" s="141"/>
      <c r="H142" s="141"/>
      <c r="I142" s="141"/>
    </row>
    <row r="143" spans="4:9" s="45" customFormat="1" x14ac:dyDescent="0.25">
      <c r="D143" s="141"/>
      <c r="E143" s="141"/>
      <c r="F143" s="141"/>
      <c r="G143" s="141"/>
      <c r="H143" s="141"/>
      <c r="I143" s="141"/>
    </row>
    <row r="144" spans="4:9" s="45" customFormat="1" x14ac:dyDescent="0.25">
      <c r="D144" s="141"/>
      <c r="E144" s="141"/>
      <c r="F144" s="141"/>
      <c r="G144" s="141"/>
      <c r="H144" s="141"/>
      <c r="I144" s="141"/>
    </row>
  </sheetData>
  <sheetProtection formatCells="0" formatColumns="0" formatRows="0" insertColumns="0" insertRows="0" insertHyperlinks="0" deleteColumns="0" deleteRows="0" sort="0" autoFilter="0" pivotTables="0"/>
  <mergeCells count="25">
    <mergeCell ref="O15:O16"/>
    <mergeCell ref="K15:K16"/>
    <mergeCell ref="L15:L16"/>
    <mergeCell ref="M15:M16"/>
    <mergeCell ref="F9:H9"/>
    <mergeCell ref="G15:G16"/>
    <mergeCell ref="H15:H16"/>
    <mergeCell ref="D15:E15"/>
    <mergeCell ref="N15:N16"/>
    <mergeCell ref="C15:C16"/>
    <mergeCell ref="C8:D9"/>
    <mergeCell ref="C10:D10"/>
    <mergeCell ref="I15:I16"/>
    <mergeCell ref="J15:J16"/>
    <mergeCell ref="A1:H3"/>
    <mergeCell ref="J5:M6"/>
    <mergeCell ref="B13:C14"/>
    <mergeCell ref="F13:G14"/>
    <mergeCell ref="B5:D6"/>
    <mergeCell ref="C7:I7"/>
    <mergeCell ref="M7:M8"/>
    <mergeCell ref="L7:L8"/>
    <mergeCell ref="K7:K8"/>
    <mergeCell ref="E10:I10"/>
    <mergeCell ref="F8:H8"/>
  </mergeCells>
  <phoneticPr fontId="20" type="noConversion"/>
  <conditionalFormatting sqref="P7:P9 P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5" location="Instrucciones!A1" display="Inicio"/>
    <hyperlink ref="P7" location="'Combustibles gaseosos'!A1" display="Gaseoso"/>
    <hyperlink ref="P8" location="'Combustibles líquidos ligeros'!A1" display="Líquidos Ligeros"/>
    <hyperlink ref="P9" location="Biomasa!A1" display="Biomasa"/>
    <hyperlink ref="P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E30 J20 D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/>
  </sheetPr>
  <dimension ref="A2:CA73"/>
  <sheetViews>
    <sheetView topLeftCell="A2" workbookViewId="0">
      <selection activeCell="Q9" sqref="Q9"/>
    </sheetView>
  </sheetViews>
  <sheetFormatPr baseColWidth="10" defaultColWidth="10.88671875" defaultRowHeight="15.75" x14ac:dyDescent="0.25"/>
  <cols>
    <col min="1" max="1" width="4.109375" style="46" customWidth="1"/>
    <col min="2" max="2" width="4" style="46" customWidth="1"/>
    <col min="3" max="4" width="12.109375" style="46" customWidth="1"/>
    <col min="5" max="6" width="12.109375" style="45" customWidth="1"/>
    <col min="7" max="7" width="12.5546875" style="45" customWidth="1"/>
    <col min="8" max="15" width="12.109375" style="45" customWidth="1"/>
    <col min="16" max="16" width="8.5546875" style="45" customWidth="1"/>
    <col min="17" max="17" width="12.109375" style="46" customWidth="1"/>
    <col min="18" max="18" width="7.109375" style="46" customWidth="1"/>
    <col min="19" max="16384" width="10.88671875" style="46"/>
  </cols>
  <sheetData>
    <row r="2" spans="1:79" s="45" customFormat="1" ht="20.100000000000001" customHeight="1" x14ac:dyDescent="0.25">
      <c r="B2" s="336" t="s">
        <v>67</v>
      </c>
      <c r="C2" s="336"/>
      <c r="D2" s="336"/>
      <c r="E2" s="336"/>
      <c r="F2" s="336"/>
      <c r="G2" s="336"/>
      <c r="H2" s="336"/>
    </row>
    <row r="3" spans="1:79" s="45" customFormat="1" ht="20.100000000000001" customHeight="1" x14ac:dyDescent="0.25">
      <c r="B3" s="336"/>
      <c r="C3" s="336"/>
      <c r="D3" s="336"/>
      <c r="E3" s="336"/>
      <c r="F3" s="336"/>
      <c r="G3" s="336"/>
      <c r="H3" s="336"/>
    </row>
    <row r="4" spans="1:79" s="45" customFormat="1" ht="20.100000000000001" customHeight="1" x14ac:dyDescent="0.45">
      <c r="B4" s="142"/>
      <c r="C4" s="142"/>
      <c r="D4" s="142"/>
      <c r="E4" s="142"/>
      <c r="F4" s="142"/>
      <c r="G4" s="142"/>
      <c r="H4" s="142"/>
    </row>
    <row r="5" spans="1:79" s="45" customFormat="1" ht="20.100000000000001" customHeight="1" x14ac:dyDescent="0.25">
      <c r="C5" s="320" t="s">
        <v>194</v>
      </c>
      <c r="D5" s="320"/>
      <c r="E5" s="320"/>
      <c r="F5" s="143"/>
      <c r="G5" s="143"/>
      <c r="H5" s="143"/>
      <c r="I5" s="143"/>
      <c r="J5" s="143"/>
      <c r="K5" s="354" t="s">
        <v>57</v>
      </c>
      <c r="L5" s="354"/>
      <c r="M5" s="354"/>
      <c r="N5" s="204"/>
      <c r="O5" s="204"/>
      <c r="Q5" s="99" t="s">
        <v>54</v>
      </c>
    </row>
    <row r="6" spans="1:79" s="45" customFormat="1" ht="20.100000000000001" customHeight="1" x14ac:dyDescent="0.25">
      <c r="C6" s="320"/>
      <c r="D6" s="320"/>
      <c r="E6" s="320"/>
      <c r="F6" s="143"/>
      <c r="G6" s="143"/>
      <c r="H6" s="143"/>
      <c r="I6" s="143"/>
      <c r="J6" s="143"/>
      <c r="K6" s="354"/>
      <c r="L6" s="354"/>
      <c r="M6" s="354"/>
      <c r="N6" s="204"/>
      <c r="O6" s="204"/>
      <c r="Q6" s="101" t="s">
        <v>18</v>
      </c>
    </row>
    <row r="7" spans="1:79" ht="20.100000000000001" customHeight="1" x14ac:dyDescent="0.25">
      <c r="A7" s="45"/>
      <c r="B7" s="45"/>
      <c r="C7" s="100"/>
      <c r="D7" s="306" t="s">
        <v>29</v>
      </c>
      <c r="E7" s="306"/>
      <c r="F7" s="306"/>
      <c r="G7" s="306"/>
      <c r="H7" s="306"/>
      <c r="I7" s="306"/>
      <c r="J7" s="307"/>
      <c r="K7" s="205"/>
      <c r="L7" s="300" t="s">
        <v>13</v>
      </c>
      <c r="M7" s="300" t="s">
        <v>35</v>
      </c>
      <c r="N7" s="300" t="s">
        <v>52</v>
      </c>
      <c r="O7" s="100"/>
      <c r="Q7" s="102" t="s">
        <v>19</v>
      </c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</row>
    <row r="8" spans="1:79" s="45" customFormat="1" ht="20.100000000000001" customHeight="1" x14ac:dyDescent="0.25">
      <c r="C8" s="100"/>
      <c r="D8" s="357" t="s">
        <v>13</v>
      </c>
      <c r="E8" s="358"/>
      <c r="F8" s="103" t="s">
        <v>112</v>
      </c>
      <c r="G8" s="342">
        <v>0</v>
      </c>
      <c r="H8" s="343"/>
      <c r="I8" s="344"/>
      <c r="J8" s="55" t="s">
        <v>49</v>
      </c>
      <c r="K8" s="147"/>
      <c r="L8" s="301"/>
      <c r="M8" s="301"/>
      <c r="N8" s="301"/>
      <c r="O8" s="100"/>
      <c r="Q8" s="102" t="s">
        <v>188</v>
      </c>
    </row>
    <row r="9" spans="1:79" s="45" customFormat="1" ht="20.100000000000001" customHeight="1" x14ac:dyDescent="0.25">
      <c r="C9" s="100"/>
      <c r="D9" s="357"/>
      <c r="E9" s="358"/>
      <c r="F9" s="103" t="s">
        <v>14</v>
      </c>
      <c r="G9" s="342">
        <v>0</v>
      </c>
      <c r="H9" s="343"/>
      <c r="I9" s="344"/>
      <c r="J9" s="55" t="s">
        <v>51</v>
      </c>
      <c r="K9" s="147"/>
      <c r="L9" s="103" t="s">
        <v>33</v>
      </c>
      <c r="M9" s="206">
        <v>43</v>
      </c>
      <c r="N9" s="206">
        <f>830/1000</f>
        <v>0.83</v>
      </c>
      <c r="O9" s="100"/>
      <c r="Q9" s="102" t="s">
        <v>20</v>
      </c>
    </row>
    <row r="10" spans="1:79" s="45" customFormat="1" ht="27.95" customHeight="1" x14ac:dyDescent="0.25">
      <c r="A10" s="155"/>
      <c r="B10" s="155"/>
      <c r="C10" s="156"/>
      <c r="D10" s="355" t="s">
        <v>26</v>
      </c>
      <c r="E10" s="356"/>
      <c r="F10" s="324" t="s">
        <v>113</v>
      </c>
      <c r="G10" s="325"/>
      <c r="H10" s="325"/>
      <c r="I10" s="325"/>
      <c r="J10" s="326"/>
      <c r="K10" s="209"/>
      <c r="L10" s="138" t="s">
        <v>14</v>
      </c>
      <c r="M10" s="210">
        <v>43.89</v>
      </c>
      <c r="N10" s="210">
        <f>720/1000</f>
        <v>0.72</v>
      </c>
      <c r="O10" s="156"/>
    </row>
    <row r="11" spans="1:79" s="45" customFormat="1" ht="20.100000000000001" customHeight="1" x14ac:dyDescent="0.25">
      <c r="A11" s="155"/>
      <c r="B11" s="155"/>
      <c r="C11" s="156"/>
      <c r="D11" s="156"/>
      <c r="E11" s="161"/>
      <c r="F11" s="211"/>
      <c r="G11" s="211"/>
      <c r="H11" s="211"/>
      <c r="I11" s="211"/>
      <c r="J11" s="211"/>
      <c r="K11" s="211"/>
      <c r="L11" s="156"/>
      <c r="M11" s="156"/>
      <c r="N11" s="156"/>
      <c r="O11" s="156"/>
    </row>
    <row r="12" spans="1:79" s="45" customFormat="1" ht="20.100000000000001" customHeight="1" x14ac:dyDescent="0.25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</row>
    <row r="13" spans="1:79" s="45" customFormat="1" ht="20.100000000000001" customHeight="1" x14ac:dyDescent="0.25">
      <c r="A13" s="155"/>
      <c r="B13" s="338" t="s">
        <v>38</v>
      </c>
      <c r="C13" s="338"/>
      <c r="D13" s="165"/>
      <c r="E13" s="165"/>
      <c r="F13" s="339" t="s">
        <v>56</v>
      </c>
      <c r="G13" s="339"/>
      <c r="H13" s="166"/>
      <c r="I13" s="166"/>
      <c r="J13" s="166"/>
      <c r="K13" s="166"/>
      <c r="L13" s="166"/>
      <c r="M13" s="166"/>
      <c r="N13" s="166"/>
      <c r="O13" s="166"/>
    </row>
    <row r="14" spans="1:79" s="45" customFormat="1" ht="20.100000000000001" customHeight="1" x14ac:dyDescent="0.25">
      <c r="A14" s="155"/>
      <c r="B14" s="338"/>
      <c r="C14" s="338"/>
      <c r="D14" s="167"/>
      <c r="E14" s="167"/>
      <c r="F14" s="339"/>
      <c r="G14" s="339"/>
      <c r="H14" s="212"/>
      <c r="I14" s="212"/>
      <c r="J14" s="212"/>
      <c r="K14" s="212"/>
      <c r="L14" s="212"/>
      <c r="M14" s="212"/>
      <c r="N14" s="212"/>
      <c r="O14" s="212"/>
    </row>
    <row r="15" spans="1:79" s="282" customFormat="1" ht="20.100000000000001" customHeight="1" x14ac:dyDescent="0.25">
      <c r="A15" s="285"/>
      <c r="B15" s="285"/>
      <c r="C15" s="359" t="s">
        <v>193</v>
      </c>
      <c r="D15" s="361" t="s">
        <v>36</v>
      </c>
      <c r="E15" s="361"/>
      <c r="F15" s="285"/>
      <c r="G15" s="347" t="s">
        <v>193</v>
      </c>
      <c r="H15" s="347" t="s">
        <v>27</v>
      </c>
      <c r="I15" s="347" t="s">
        <v>61</v>
      </c>
      <c r="J15" s="347" t="s">
        <v>89</v>
      </c>
      <c r="K15" s="347" t="s">
        <v>28</v>
      </c>
      <c r="L15" s="347" t="s">
        <v>27</v>
      </c>
      <c r="M15" s="347" t="s">
        <v>61</v>
      </c>
      <c r="N15" s="347" t="s">
        <v>86</v>
      </c>
      <c r="O15" s="362" t="s">
        <v>28</v>
      </c>
    </row>
    <row r="16" spans="1:79" s="282" customFormat="1" ht="20.100000000000001" customHeight="1" x14ac:dyDescent="0.25">
      <c r="A16" s="285"/>
      <c r="B16" s="285"/>
      <c r="C16" s="360"/>
      <c r="D16" s="287" t="s">
        <v>33</v>
      </c>
      <c r="E16" s="287" t="s">
        <v>14</v>
      </c>
      <c r="F16" s="285"/>
      <c r="G16" s="347"/>
      <c r="H16" s="347"/>
      <c r="I16" s="347"/>
      <c r="J16" s="347"/>
      <c r="K16" s="347"/>
      <c r="L16" s="347"/>
      <c r="M16" s="347"/>
      <c r="N16" s="347"/>
      <c r="O16" s="362"/>
    </row>
    <row r="17" spans="1:15" s="45" customFormat="1" ht="20.100000000000001" customHeight="1" x14ac:dyDescent="0.25">
      <c r="A17" s="155"/>
      <c r="B17" s="155"/>
      <c r="C17" s="213" t="s">
        <v>21</v>
      </c>
      <c r="D17" s="214">
        <f>+J17/1000000</f>
        <v>0</v>
      </c>
      <c r="E17" s="214">
        <f>+N17/1000</f>
        <v>0</v>
      </c>
      <c r="F17" s="155"/>
      <c r="G17" s="171" t="s">
        <v>21</v>
      </c>
      <c r="H17" s="172">
        <v>6.5</v>
      </c>
      <c r="I17" s="172" t="s">
        <v>58</v>
      </c>
      <c r="J17" s="176">
        <f>+$G$8*$N$9*$M$9*H17</f>
        <v>0</v>
      </c>
      <c r="K17" s="174" t="s">
        <v>90</v>
      </c>
      <c r="L17" s="175">
        <v>2.4174432260967871</v>
      </c>
      <c r="M17" s="172" t="s">
        <v>97</v>
      </c>
      <c r="N17" s="176">
        <f>+$G$9*L17</f>
        <v>0</v>
      </c>
      <c r="O17" s="177" t="s">
        <v>102</v>
      </c>
    </row>
    <row r="18" spans="1:15" s="45" customFormat="1" ht="20.100000000000001" customHeight="1" x14ac:dyDescent="0.25">
      <c r="A18" s="155"/>
      <c r="B18" s="155"/>
      <c r="C18" s="215" t="s">
        <v>42</v>
      </c>
      <c r="D18" s="214">
        <f t="shared" ref="D18:D36" si="0">+J18/1000000</f>
        <v>0</v>
      </c>
      <c r="E18" s="214">
        <f t="shared" ref="E18:E35" si="1">+N18/1000</f>
        <v>0</v>
      </c>
      <c r="F18" s="155"/>
      <c r="G18" s="179" t="s">
        <v>74</v>
      </c>
      <c r="H18" s="172">
        <v>3.2</v>
      </c>
      <c r="I18" s="172" t="s">
        <v>58</v>
      </c>
      <c r="J18" s="176">
        <f t="shared" ref="J18:J21" si="2">+$G$8*$N$9*$M$9*H18</f>
        <v>0</v>
      </c>
      <c r="K18" s="174" t="s">
        <v>90</v>
      </c>
      <c r="L18" s="175">
        <v>1.3851949685534592</v>
      </c>
      <c r="M18" s="172" t="s">
        <v>97</v>
      </c>
      <c r="N18" s="176">
        <f t="shared" ref="N18:N22" si="3">+$G$9*L18</f>
        <v>0</v>
      </c>
      <c r="O18" s="177" t="s">
        <v>102</v>
      </c>
    </row>
    <row r="19" spans="1:15" s="45" customFormat="1" ht="20.100000000000001" customHeight="1" x14ac:dyDescent="0.25">
      <c r="A19" s="155"/>
      <c r="B19" s="155"/>
      <c r="C19" s="215" t="s">
        <v>43</v>
      </c>
      <c r="D19" s="214">
        <f t="shared" si="0"/>
        <v>0</v>
      </c>
      <c r="E19" s="214">
        <f t="shared" si="1"/>
        <v>0</v>
      </c>
      <c r="F19" s="155"/>
      <c r="G19" s="179" t="s">
        <v>75</v>
      </c>
      <c r="H19" s="172">
        <v>0.8</v>
      </c>
      <c r="I19" s="172" t="s">
        <v>58</v>
      </c>
      <c r="J19" s="176">
        <f t="shared" si="2"/>
        <v>0</v>
      </c>
      <c r="K19" s="174" t="s">
        <v>90</v>
      </c>
      <c r="L19" s="175">
        <v>1.1579553053003611</v>
      </c>
      <c r="M19" s="172" t="s">
        <v>97</v>
      </c>
      <c r="N19" s="176">
        <f t="shared" si="3"/>
        <v>0</v>
      </c>
      <c r="O19" s="177" t="s">
        <v>102</v>
      </c>
    </row>
    <row r="20" spans="1:15" s="45" customFormat="1" ht="20.100000000000001" customHeight="1" x14ac:dyDescent="0.25">
      <c r="A20" s="155"/>
      <c r="B20" s="155"/>
      <c r="C20" s="213" t="s">
        <v>22</v>
      </c>
      <c r="D20" s="214">
        <f>+J20/1000</f>
        <v>0</v>
      </c>
      <c r="E20" s="214">
        <f t="shared" si="1"/>
        <v>0</v>
      </c>
      <c r="F20" s="155"/>
      <c r="G20" s="171" t="s">
        <v>22</v>
      </c>
      <c r="H20" s="172">
        <v>2.4E-2</v>
      </c>
      <c r="I20" s="172" t="s">
        <v>97</v>
      </c>
      <c r="J20" s="176">
        <f>+$G$8*H20</f>
        <v>0</v>
      </c>
      <c r="K20" s="174" t="s">
        <v>102</v>
      </c>
      <c r="L20" s="175">
        <v>1.4376649996799999</v>
      </c>
      <c r="M20" s="172" t="s">
        <v>97</v>
      </c>
      <c r="N20" s="176">
        <f t="shared" si="3"/>
        <v>0</v>
      </c>
      <c r="O20" s="177" t="s">
        <v>102</v>
      </c>
    </row>
    <row r="21" spans="1:15" s="45" customFormat="1" ht="20.100000000000001" customHeight="1" x14ac:dyDescent="0.25">
      <c r="A21" s="155"/>
      <c r="B21" s="155"/>
      <c r="C21" s="215" t="s">
        <v>1</v>
      </c>
      <c r="D21" s="214">
        <f t="shared" si="0"/>
        <v>0</v>
      </c>
      <c r="E21" s="214">
        <f t="shared" si="1"/>
        <v>0</v>
      </c>
      <c r="F21" s="155"/>
      <c r="G21" s="179" t="s">
        <v>1</v>
      </c>
      <c r="H21" s="172">
        <v>16.2</v>
      </c>
      <c r="I21" s="172" t="s">
        <v>58</v>
      </c>
      <c r="J21" s="176">
        <f t="shared" si="2"/>
        <v>0</v>
      </c>
      <c r="K21" s="174" t="s">
        <v>90</v>
      </c>
      <c r="L21" s="175">
        <v>13.713430188679245</v>
      </c>
      <c r="M21" s="172" t="s">
        <v>97</v>
      </c>
      <c r="N21" s="176">
        <f t="shared" si="3"/>
        <v>0</v>
      </c>
      <c r="O21" s="177" t="s">
        <v>102</v>
      </c>
    </row>
    <row r="22" spans="1:15" s="45" customFormat="1" ht="20.100000000000001" customHeight="1" x14ac:dyDescent="0.25">
      <c r="A22" s="155"/>
      <c r="B22" s="155"/>
      <c r="C22" s="213" t="s">
        <v>44</v>
      </c>
      <c r="D22" s="123" t="s">
        <v>85</v>
      </c>
      <c r="E22" s="214">
        <f t="shared" si="1"/>
        <v>0</v>
      </c>
      <c r="F22" s="155"/>
      <c r="G22" s="171" t="s">
        <v>76</v>
      </c>
      <c r="H22" s="216" t="s">
        <v>85</v>
      </c>
      <c r="I22" s="216" t="s">
        <v>85</v>
      </c>
      <c r="J22" s="217" t="s">
        <v>85</v>
      </c>
      <c r="K22" s="216" t="s">
        <v>85</v>
      </c>
      <c r="L22" s="175">
        <v>0.3474966392190002</v>
      </c>
      <c r="M22" s="172" t="s">
        <v>97</v>
      </c>
      <c r="N22" s="176">
        <f t="shared" si="3"/>
        <v>0</v>
      </c>
      <c r="O22" s="177" t="s">
        <v>102</v>
      </c>
    </row>
    <row r="23" spans="1:15" s="45" customFormat="1" ht="20.100000000000001" customHeight="1" x14ac:dyDescent="0.25">
      <c r="A23" s="155"/>
      <c r="B23" s="155"/>
      <c r="C23" s="215" t="s">
        <v>3</v>
      </c>
      <c r="D23" s="214">
        <f>+J23/1000000000</f>
        <v>0</v>
      </c>
      <c r="E23" s="214">
        <f>+N23/1000000000000</f>
        <v>0</v>
      </c>
      <c r="F23" s="155"/>
      <c r="G23" s="179" t="s">
        <v>3</v>
      </c>
      <c r="H23" s="172">
        <v>4.07</v>
      </c>
      <c r="I23" s="172" t="s">
        <v>59</v>
      </c>
      <c r="J23" s="176">
        <f t="shared" ref="J23:J24" si="4">+$G$8*$N$9*$M$9*H23</f>
        <v>0</v>
      </c>
      <c r="K23" s="174" t="s">
        <v>91</v>
      </c>
      <c r="L23" s="172">
        <v>1.6</v>
      </c>
      <c r="M23" s="172" t="s">
        <v>105</v>
      </c>
      <c r="N23" s="176">
        <f>(+$G$9*$N$10*1000)*L23</f>
        <v>0</v>
      </c>
      <c r="O23" s="177" t="s">
        <v>92</v>
      </c>
    </row>
    <row r="24" spans="1:15" s="45" customFormat="1" ht="20.100000000000001" customHeight="1" x14ac:dyDescent="0.25">
      <c r="A24" s="155"/>
      <c r="B24" s="155"/>
      <c r="C24" s="215" t="s">
        <v>6</v>
      </c>
      <c r="D24" s="214">
        <f>+J24/1000000000</f>
        <v>0</v>
      </c>
      <c r="E24" s="214">
        <f>+N24/1000000000000</f>
        <v>0</v>
      </c>
      <c r="F24" s="155"/>
      <c r="G24" s="179" t="s">
        <v>6</v>
      </c>
      <c r="H24" s="172">
        <v>1.81</v>
      </c>
      <c r="I24" s="172" t="s">
        <v>59</v>
      </c>
      <c r="J24" s="176">
        <f t="shared" si="4"/>
        <v>0</v>
      </c>
      <c r="K24" s="174" t="s">
        <v>91</v>
      </c>
      <c r="L24" s="172">
        <v>0.26</v>
      </c>
      <c r="M24" s="172" t="s">
        <v>105</v>
      </c>
      <c r="N24" s="176">
        <f>(+$G$9*$N$10*1000)*L24</f>
        <v>0</v>
      </c>
      <c r="O24" s="177" t="s">
        <v>92</v>
      </c>
    </row>
    <row r="25" spans="1:15" s="45" customFormat="1" ht="20.100000000000001" customHeight="1" x14ac:dyDescent="0.25">
      <c r="A25" s="155"/>
      <c r="B25" s="155"/>
      <c r="C25" s="213" t="s">
        <v>45</v>
      </c>
      <c r="D25" s="259" t="s">
        <v>25</v>
      </c>
      <c r="E25" s="170">
        <f t="shared" si="1"/>
        <v>0</v>
      </c>
      <c r="F25" s="155"/>
      <c r="G25" s="171" t="s">
        <v>77</v>
      </c>
      <c r="H25" s="218" t="s">
        <v>25</v>
      </c>
      <c r="I25" s="218" t="s">
        <v>25</v>
      </c>
      <c r="J25" s="219" t="s">
        <v>25</v>
      </c>
      <c r="K25" s="218" t="s">
        <v>25</v>
      </c>
      <c r="L25" s="172">
        <v>4.0080818282553569E-4</v>
      </c>
      <c r="M25" s="172" t="s">
        <v>106</v>
      </c>
      <c r="N25" s="176">
        <f t="shared" ref="N25:N27" si="5">+$G$9*$N$10*$M$10*L25</f>
        <v>0</v>
      </c>
      <c r="O25" s="177" t="s">
        <v>102</v>
      </c>
    </row>
    <row r="26" spans="1:15" s="45" customFormat="1" ht="20.100000000000001" customHeight="1" x14ac:dyDescent="0.25">
      <c r="A26" s="155"/>
      <c r="B26" s="155"/>
      <c r="C26" s="213" t="s">
        <v>46</v>
      </c>
      <c r="D26" s="259" t="s">
        <v>25</v>
      </c>
      <c r="E26" s="170">
        <f t="shared" si="1"/>
        <v>0</v>
      </c>
      <c r="F26" s="155"/>
      <c r="G26" s="171" t="s">
        <v>78</v>
      </c>
      <c r="H26" s="218" t="s">
        <v>25</v>
      </c>
      <c r="I26" s="218" t="s">
        <v>25</v>
      </c>
      <c r="J26" s="219" t="s">
        <v>25</v>
      </c>
      <c r="K26" s="218" t="s">
        <v>25</v>
      </c>
      <c r="L26" s="172">
        <v>1.7570262248193364E-4</v>
      </c>
      <c r="M26" s="172" t="s">
        <v>106</v>
      </c>
      <c r="N26" s="176">
        <f t="shared" si="5"/>
        <v>0</v>
      </c>
      <c r="O26" s="177" t="s">
        <v>102</v>
      </c>
    </row>
    <row r="27" spans="1:15" s="45" customFormat="1" ht="20.100000000000001" customHeight="1" x14ac:dyDescent="0.25">
      <c r="A27" s="155"/>
      <c r="B27" s="155"/>
      <c r="C27" s="213" t="s">
        <v>47</v>
      </c>
      <c r="D27" s="259" t="s">
        <v>25</v>
      </c>
      <c r="E27" s="170">
        <f t="shared" si="1"/>
        <v>0</v>
      </c>
      <c r="F27" s="155"/>
      <c r="G27" s="171" t="s">
        <v>79</v>
      </c>
      <c r="H27" s="218" t="s">
        <v>25</v>
      </c>
      <c r="I27" s="218" t="s">
        <v>25</v>
      </c>
      <c r="J27" s="219" t="s">
        <v>25</v>
      </c>
      <c r="K27" s="218" t="s">
        <v>25</v>
      </c>
      <c r="L27" s="172">
        <v>1.2243336774413468E-4</v>
      </c>
      <c r="M27" s="172" t="s">
        <v>106</v>
      </c>
      <c r="N27" s="176">
        <f t="shared" si="5"/>
        <v>0</v>
      </c>
      <c r="O27" s="177" t="s">
        <v>102</v>
      </c>
    </row>
    <row r="28" spans="1:15" s="45" customFormat="1" ht="20.100000000000001" customHeight="1" x14ac:dyDescent="0.25">
      <c r="A28" s="155"/>
      <c r="B28" s="155"/>
      <c r="C28" s="215" t="s">
        <v>4</v>
      </c>
      <c r="D28" s="170">
        <f t="shared" ref="D28:D30" si="6">+J28/1000000000</f>
        <v>0</v>
      </c>
      <c r="E28" s="170">
        <f>+N28/1000000000000</f>
        <v>0</v>
      </c>
      <c r="F28" s="155"/>
      <c r="G28" s="179" t="s">
        <v>4</v>
      </c>
      <c r="H28" s="172">
        <v>1.36</v>
      </c>
      <c r="I28" s="172" t="s">
        <v>59</v>
      </c>
      <c r="J28" s="176">
        <f t="shared" ref="J28:J39" si="7">+$G$8*$N$9*$M$9*H28</f>
        <v>0</v>
      </c>
      <c r="K28" s="174" t="s">
        <v>91</v>
      </c>
      <c r="L28" s="172">
        <v>0.28000000000000003</v>
      </c>
      <c r="M28" s="172" t="s">
        <v>105</v>
      </c>
      <c r="N28" s="176">
        <f>(+$G$9*$N$10*1000)*L28</f>
        <v>0</v>
      </c>
      <c r="O28" s="177" t="s">
        <v>92</v>
      </c>
    </row>
    <row r="29" spans="1:15" s="45" customFormat="1" ht="20.100000000000001" customHeight="1" x14ac:dyDescent="0.25">
      <c r="A29" s="155"/>
      <c r="B29" s="155"/>
      <c r="C29" s="215" t="s">
        <v>7</v>
      </c>
      <c r="D29" s="170">
        <f t="shared" si="6"/>
        <v>0</v>
      </c>
      <c r="E29" s="170">
        <f t="shared" ref="E29:E30" si="8">+N29/1000000000000</f>
        <v>0</v>
      </c>
      <c r="F29" s="155"/>
      <c r="G29" s="179" t="s">
        <v>7</v>
      </c>
      <c r="H29" s="172">
        <v>1.36</v>
      </c>
      <c r="I29" s="172" t="s">
        <v>59</v>
      </c>
      <c r="J29" s="176">
        <f t="shared" si="7"/>
        <v>0</v>
      </c>
      <c r="K29" s="174" t="s">
        <v>91</v>
      </c>
      <c r="L29" s="172">
        <v>4.5999999999999996</v>
      </c>
      <c r="M29" s="172" t="s">
        <v>105</v>
      </c>
      <c r="N29" s="176">
        <f>(+$G$9*$N$10*1000)*L29</f>
        <v>0</v>
      </c>
      <c r="O29" s="177" t="s">
        <v>92</v>
      </c>
    </row>
    <row r="30" spans="1:15" s="45" customFormat="1" ht="20.100000000000001" customHeight="1" x14ac:dyDescent="0.25">
      <c r="A30" s="155"/>
      <c r="B30" s="155"/>
      <c r="C30" s="215" t="s">
        <v>8</v>
      </c>
      <c r="D30" s="170">
        <f t="shared" si="6"/>
        <v>0</v>
      </c>
      <c r="E30" s="170">
        <f t="shared" si="8"/>
        <v>0</v>
      </c>
      <c r="F30" s="155"/>
      <c r="G30" s="179" t="s">
        <v>8</v>
      </c>
      <c r="H30" s="172">
        <v>1.81</v>
      </c>
      <c r="I30" s="172" t="s">
        <v>59</v>
      </c>
      <c r="J30" s="176">
        <f t="shared" si="7"/>
        <v>0</v>
      </c>
      <c r="K30" s="174" t="s">
        <v>91</v>
      </c>
      <c r="L30" s="172">
        <v>32</v>
      </c>
      <c r="M30" s="172" t="s">
        <v>105</v>
      </c>
      <c r="N30" s="176">
        <f>(+$G$9*$N$10*1000)*L30</f>
        <v>0</v>
      </c>
      <c r="O30" s="177" t="s">
        <v>92</v>
      </c>
    </row>
    <row r="31" spans="1:15" s="45" customFormat="1" ht="20.100000000000001" customHeight="1" x14ac:dyDescent="0.25">
      <c r="A31" s="155"/>
      <c r="B31" s="155"/>
      <c r="C31" s="215" t="s">
        <v>2</v>
      </c>
      <c r="D31" s="170">
        <f t="shared" si="0"/>
        <v>0</v>
      </c>
      <c r="E31" s="170">
        <f t="shared" si="1"/>
        <v>0</v>
      </c>
      <c r="F31" s="155"/>
      <c r="G31" s="179" t="s">
        <v>2</v>
      </c>
      <c r="H31" s="172">
        <v>46.5</v>
      </c>
      <c r="I31" s="172" t="s">
        <v>58</v>
      </c>
      <c r="J31" s="176">
        <f t="shared" si="7"/>
        <v>0</v>
      </c>
      <c r="K31" s="174" t="s">
        <v>90</v>
      </c>
      <c r="L31" s="175">
        <v>1.1635637735849058</v>
      </c>
      <c r="M31" s="172" t="s">
        <v>97</v>
      </c>
      <c r="N31" s="176">
        <f>+$G$9*L31</f>
        <v>0</v>
      </c>
      <c r="O31" s="177" t="s">
        <v>102</v>
      </c>
    </row>
    <row r="32" spans="1:15" s="45" customFormat="1" ht="20.100000000000001" customHeight="1" x14ac:dyDescent="0.25">
      <c r="A32" s="155"/>
      <c r="B32" s="155"/>
      <c r="C32" s="220" t="s">
        <v>39</v>
      </c>
      <c r="D32" s="170">
        <f t="shared" si="0"/>
        <v>0</v>
      </c>
      <c r="E32" s="170">
        <f t="shared" si="1"/>
        <v>0</v>
      </c>
      <c r="F32" s="155"/>
      <c r="G32" s="221" t="s">
        <v>80</v>
      </c>
      <c r="H32" s="172">
        <v>0.6</v>
      </c>
      <c r="I32" s="172" t="s">
        <v>58</v>
      </c>
      <c r="J32" s="176">
        <f t="shared" si="7"/>
        <v>0</v>
      </c>
      <c r="K32" s="174" t="s">
        <v>90</v>
      </c>
      <c r="L32" s="175">
        <v>1.9328301886792451E-2</v>
      </c>
      <c r="M32" s="172" t="s">
        <v>97</v>
      </c>
      <c r="N32" s="176">
        <f t="shared" ref="N32:N35" si="9">+$G$9*L32</f>
        <v>0</v>
      </c>
      <c r="O32" s="177" t="s">
        <v>102</v>
      </c>
    </row>
    <row r="33" spans="1:15" s="45" customFormat="1" ht="20.100000000000001" customHeight="1" x14ac:dyDescent="0.25">
      <c r="A33" s="155"/>
      <c r="B33" s="155"/>
      <c r="C33" s="215" t="s">
        <v>0</v>
      </c>
      <c r="D33" s="170">
        <f t="shared" si="0"/>
        <v>0</v>
      </c>
      <c r="E33" s="170">
        <f t="shared" si="1"/>
        <v>0</v>
      </c>
      <c r="F33" s="155"/>
      <c r="G33" s="179" t="s">
        <v>0</v>
      </c>
      <c r="H33" s="172">
        <v>65</v>
      </c>
      <c r="I33" s="172" t="s">
        <v>58</v>
      </c>
      <c r="J33" s="176">
        <f t="shared" si="7"/>
        <v>0</v>
      </c>
      <c r="K33" s="174" t="s">
        <v>90</v>
      </c>
      <c r="L33" s="175">
        <v>22.578677987421383</v>
      </c>
      <c r="M33" s="172" t="s">
        <v>97</v>
      </c>
      <c r="N33" s="176">
        <f t="shared" si="9"/>
        <v>0</v>
      </c>
      <c r="O33" s="177" t="s">
        <v>102</v>
      </c>
    </row>
    <row r="34" spans="1:15" s="45" customFormat="1" ht="20.100000000000001" customHeight="1" x14ac:dyDescent="0.25">
      <c r="A34" s="155"/>
      <c r="B34" s="155"/>
      <c r="C34" s="220" t="s">
        <v>40</v>
      </c>
      <c r="D34" s="170">
        <f t="shared" si="0"/>
        <v>0</v>
      </c>
      <c r="E34" s="170">
        <f t="shared" si="1"/>
        <v>0</v>
      </c>
      <c r="F34" s="155"/>
      <c r="G34" s="221" t="s">
        <v>81</v>
      </c>
      <c r="H34" s="172">
        <v>74100</v>
      </c>
      <c r="I34" s="172" t="s">
        <v>58</v>
      </c>
      <c r="J34" s="176">
        <f t="shared" si="7"/>
        <v>0</v>
      </c>
      <c r="K34" s="174" t="s">
        <v>90</v>
      </c>
      <c r="L34" s="172">
        <v>2270</v>
      </c>
      <c r="M34" s="172" t="s">
        <v>97</v>
      </c>
      <c r="N34" s="176">
        <f t="shared" si="9"/>
        <v>0</v>
      </c>
      <c r="O34" s="177" t="s">
        <v>102</v>
      </c>
    </row>
    <row r="35" spans="1:15" s="45" customFormat="1" ht="20.100000000000001" customHeight="1" x14ac:dyDescent="0.25">
      <c r="A35" s="155"/>
      <c r="B35" s="155"/>
      <c r="C35" s="220" t="s">
        <v>41</v>
      </c>
      <c r="D35" s="170">
        <f t="shared" si="0"/>
        <v>0</v>
      </c>
      <c r="E35" s="170">
        <f t="shared" si="1"/>
        <v>0</v>
      </c>
      <c r="F35" s="155"/>
      <c r="G35" s="221" t="s">
        <v>82</v>
      </c>
      <c r="H35" s="172">
        <v>3</v>
      </c>
      <c r="I35" s="172" t="s">
        <v>58</v>
      </c>
      <c r="J35" s="176">
        <f t="shared" si="7"/>
        <v>0</v>
      </c>
      <c r="K35" s="174" t="s">
        <v>90</v>
      </c>
      <c r="L35" s="222">
        <v>9.6641509433962269E-2</v>
      </c>
      <c r="M35" s="172" t="s">
        <v>97</v>
      </c>
      <c r="N35" s="176">
        <f t="shared" si="9"/>
        <v>0</v>
      </c>
      <c r="O35" s="177" t="s">
        <v>102</v>
      </c>
    </row>
    <row r="36" spans="1:15" s="45" customFormat="1" ht="20.100000000000001" customHeight="1" x14ac:dyDescent="0.25">
      <c r="A36" s="155"/>
      <c r="B36" s="155"/>
      <c r="C36" s="215" t="s">
        <v>23</v>
      </c>
      <c r="D36" s="170">
        <f t="shared" si="0"/>
        <v>0</v>
      </c>
      <c r="E36" s="259" t="s">
        <v>25</v>
      </c>
      <c r="F36" s="155"/>
      <c r="G36" s="179" t="s">
        <v>23</v>
      </c>
      <c r="H36" s="172">
        <v>0.8</v>
      </c>
      <c r="I36" s="172" t="s">
        <v>58</v>
      </c>
      <c r="J36" s="176">
        <f t="shared" si="7"/>
        <v>0</v>
      </c>
      <c r="K36" s="174" t="s">
        <v>90</v>
      </c>
      <c r="L36" s="218" t="s">
        <v>25</v>
      </c>
      <c r="M36" s="218" t="s">
        <v>25</v>
      </c>
      <c r="N36" s="219" t="s">
        <v>25</v>
      </c>
      <c r="O36" s="223" t="s">
        <v>25</v>
      </c>
    </row>
    <row r="37" spans="1:15" s="45" customFormat="1" ht="20.100000000000001" customHeight="1" x14ac:dyDescent="0.25">
      <c r="A37" s="155"/>
      <c r="B37" s="155"/>
      <c r="C37" s="215" t="s">
        <v>5</v>
      </c>
      <c r="D37" s="170">
        <f t="shared" ref="D37" si="10">+J37/1000000000</f>
        <v>0</v>
      </c>
      <c r="E37" s="170">
        <f t="shared" ref="E37" si="11">+N37/1000000000000</f>
        <v>0</v>
      </c>
      <c r="F37" s="155"/>
      <c r="G37" s="179" t="s">
        <v>5</v>
      </c>
      <c r="H37" s="172">
        <v>1.36</v>
      </c>
      <c r="I37" s="172" t="s">
        <v>59</v>
      </c>
      <c r="J37" s="176">
        <f t="shared" si="7"/>
        <v>0</v>
      </c>
      <c r="K37" s="174" t="s">
        <v>91</v>
      </c>
      <c r="L37" s="172">
        <v>6.3</v>
      </c>
      <c r="M37" s="172" t="s">
        <v>105</v>
      </c>
      <c r="N37" s="176">
        <f>+$G$9*$N$10*1000*L37</f>
        <v>0</v>
      </c>
      <c r="O37" s="177" t="s">
        <v>92</v>
      </c>
    </row>
    <row r="38" spans="1:15" s="45" customFormat="1" ht="20.100000000000001" customHeight="1" x14ac:dyDescent="0.25">
      <c r="A38" s="155"/>
      <c r="B38" s="155"/>
      <c r="C38" s="215" t="s">
        <v>11</v>
      </c>
      <c r="D38" s="170">
        <f>+J38/1000000000000</f>
        <v>0</v>
      </c>
      <c r="E38" s="259" t="s">
        <v>25</v>
      </c>
      <c r="F38" s="155"/>
      <c r="G38" s="179" t="s">
        <v>11</v>
      </c>
      <c r="H38" s="172">
        <v>636</v>
      </c>
      <c r="I38" s="172" t="s">
        <v>104</v>
      </c>
      <c r="J38" s="176">
        <f t="shared" si="7"/>
        <v>0</v>
      </c>
      <c r="K38" s="174" t="s">
        <v>93</v>
      </c>
      <c r="L38" s="218" t="s">
        <v>25</v>
      </c>
      <c r="M38" s="218" t="s">
        <v>25</v>
      </c>
      <c r="N38" s="219" t="s">
        <v>25</v>
      </c>
      <c r="O38" s="223" t="s">
        <v>25</v>
      </c>
    </row>
    <row r="39" spans="1:15" s="45" customFormat="1" ht="20.100000000000001" customHeight="1" x14ac:dyDescent="0.25">
      <c r="A39" s="155"/>
      <c r="B39" s="155"/>
      <c r="C39" s="215" t="s">
        <v>10</v>
      </c>
      <c r="D39" s="170">
        <f>+J39/1000000000000</f>
        <v>0</v>
      </c>
      <c r="E39" s="259" t="s">
        <v>25</v>
      </c>
      <c r="F39" s="155"/>
      <c r="G39" s="179" t="s">
        <v>10</v>
      </c>
      <c r="H39" s="172">
        <v>0.5</v>
      </c>
      <c r="I39" s="172" t="s">
        <v>12</v>
      </c>
      <c r="J39" s="176">
        <f t="shared" si="7"/>
        <v>0</v>
      </c>
      <c r="K39" s="174" t="s">
        <v>110</v>
      </c>
      <c r="L39" s="218" t="s">
        <v>25</v>
      </c>
      <c r="M39" s="218" t="s">
        <v>25</v>
      </c>
      <c r="N39" s="219" t="s">
        <v>25</v>
      </c>
      <c r="O39" s="223" t="s">
        <v>25</v>
      </c>
    </row>
    <row r="40" spans="1:15" s="45" customFormat="1" ht="20.100000000000001" customHeight="1" x14ac:dyDescent="0.25">
      <c r="A40" s="155"/>
      <c r="B40" s="155"/>
      <c r="C40" s="215" t="s">
        <v>9</v>
      </c>
      <c r="D40" s="259" t="s">
        <v>25</v>
      </c>
      <c r="E40" s="259" t="s">
        <v>25</v>
      </c>
      <c r="F40" s="155"/>
      <c r="G40" s="179" t="s">
        <v>9</v>
      </c>
      <c r="H40" s="218" t="s">
        <v>25</v>
      </c>
      <c r="I40" s="218" t="s">
        <v>25</v>
      </c>
      <c r="J40" s="219" t="s">
        <v>25</v>
      </c>
      <c r="K40" s="218" t="s">
        <v>25</v>
      </c>
      <c r="L40" s="218" t="s">
        <v>25</v>
      </c>
      <c r="M40" s="218" t="s">
        <v>25</v>
      </c>
      <c r="N40" s="219" t="s">
        <v>25</v>
      </c>
      <c r="O40" s="223" t="s">
        <v>25</v>
      </c>
    </row>
    <row r="41" spans="1:15" s="45" customFormat="1" ht="20.100000000000001" customHeight="1" x14ac:dyDescent="0.25">
      <c r="H41" s="207"/>
      <c r="I41" s="207"/>
    </row>
    <row r="42" spans="1:15" s="45" customFormat="1" ht="20.100000000000001" customHeight="1" x14ac:dyDescent="0.25">
      <c r="H42" s="208"/>
      <c r="I42" s="208"/>
    </row>
    <row r="43" spans="1:15" s="45" customFormat="1" ht="20.100000000000001" customHeight="1" x14ac:dyDescent="0.25">
      <c r="H43" s="208"/>
      <c r="I43" s="208"/>
    </row>
    <row r="44" spans="1:15" s="45" customFormat="1" ht="20.100000000000001" customHeight="1" x14ac:dyDescent="0.25">
      <c r="H44" s="208"/>
      <c r="I44" s="208"/>
    </row>
    <row r="45" spans="1:15" s="45" customFormat="1" ht="20.100000000000001" customHeight="1" x14ac:dyDescent="0.25"/>
    <row r="46" spans="1:15" s="45" customFormat="1" ht="20.100000000000001" customHeight="1" x14ac:dyDescent="0.25"/>
    <row r="47" spans="1:15" s="45" customFormat="1" ht="20.100000000000001" customHeight="1" x14ac:dyDescent="0.25"/>
    <row r="48" spans="1:15" s="45" customFormat="1" ht="20.100000000000001" customHeight="1" x14ac:dyDescent="0.25"/>
    <row r="49" s="45" customFormat="1" ht="20.100000000000001" customHeight="1" x14ac:dyDescent="0.25"/>
    <row r="50" s="45" customFormat="1" ht="20.100000000000001" customHeight="1" x14ac:dyDescent="0.25"/>
    <row r="51" s="45" customFormat="1" ht="20.100000000000001" customHeight="1" x14ac:dyDescent="0.25"/>
    <row r="52" s="45" customFormat="1" ht="20.100000000000001" customHeight="1" x14ac:dyDescent="0.25"/>
    <row r="53" s="45" customFormat="1" ht="20.100000000000001" customHeight="1" x14ac:dyDescent="0.25"/>
    <row r="54" s="45" customFormat="1" ht="20.100000000000001" customHeight="1" x14ac:dyDescent="0.25"/>
    <row r="55" s="45" customFormat="1" ht="20.100000000000001" customHeight="1" x14ac:dyDescent="0.25"/>
    <row r="56" s="45" customFormat="1" ht="20.100000000000001" customHeight="1" x14ac:dyDescent="0.25"/>
    <row r="57" s="45" customFormat="1" ht="20.100000000000001" customHeight="1" x14ac:dyDescent="0.25"/>
    <row r="58" s="45" customFormat="1" ht="20.100000000000001" customHeight="1" x14ac:dyDescent="0.25"/>
    <row r="59" s="45" customFormat="1" ht="20.100000000000001" customHeight="1" x14ac:dyDescent="0.25"/>
    <row r="60" s="45" customFormat="1" ht="20.100000000000001" customHeight="1" x14ac:dyDescent="0.25"/>
    <row r="61" s="45" customFormat="1" ht="20.100000000000001" customHeight="1" x14ac:dyDescent="0.25"/>
    <row r="62" s="45" customFormat="1" ht="20.100000000000001" customHeight="1" x14ac:dyDescent="0.25"/>
    <row r="63" s="45" customFormat="1" ht="20.100000000000001" customHeight="1" x14ac:dyDescent="0.25"/>
    <row r="64" s="45" customFormat="1" ht="20.100000000000001" customHeight="1" x14ac:dyDescent="0.25"/>
    <row r="65" s="45" customFormat="1" x14ac:dyDescent="0.25"/>
    <row r="66" s="45" customFormat="1" x14ac:dyDescent="0.25"/>
    <row r="67" s="45" customFormat="1" x14ac:dyDescent="0.25"/>
    <row r="68" s="45" customFormat="1" x14ac:dyDescent="0.25"/>
    <row r="69" s="45" customFormat="1" x14ac:dyDescent="0.25"/>
    <row r="70" s="45" customFormat="1" x14ac:dyDescent="0.25"/>
    <row r="71" s="45" customFormat="1" x14ac:dyDescent="0.25"/>
    <row r="72" s="45" customFormat="1" x14ac:dyDescent="0.25"/>
    <row r="73" s="45" customForma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O15:O16"/>
    <mergeCell ref="H15:H16"/>
    <mergeCell ref="I15:I16"/>
    <mergeCell ref="J15:J16"/>
    <mergeCell ref="K15:K16"/>
    <mergeCell ref="L15:L16"/>
    <mergeCell ref="M15:M16"/>
    <mergeCell ref="N15:N16"/>
    <mergeCell ref="B13:C14"/>
    <mergeCell ref="F13:G14"/>
    <mergeCell ref="C5:E6"/>
    <mergeCell ref="G15:G16"/>
    <mergeCell ref="D10:E10"/>
    <mergeCell ref="D8:E9"/>
    <mergeCell ref="F10:J10"/>
    <mergeCell ref="G8:I8"/>
    <mergeCell ref="G9:I9"/>
    <mergeCell ref="D7:J7"/>
    <mergeCell ref="C15:C16"/>
    <mergeCell ref="D15:E15"/>
    <mergeCell ref="B2:H3"/>
    <mergeCell ref="M7:M8"/>
    <mergeCell ref="N7:N8"/>
    <mergeCell ref="K5:M6"/>
    <mergeCell ref="L7:L8"/>
  </mergeCells>
  <conditionalFormatting sqref="Q7:Q9 Q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5" location="Instrucciones!A1" display="Inicio"/>
    <hyperlink ref="Q7" location="'Combustibles gaseosos'!A1" display="Gaseoso"/>
    <hyperlink ref="Q8" location="'Combustibles pesados'!A1" display="Líquidos Pesados"/>
    <hyperlink ref="Q9" location="Biomasa!A1" display="Biomasa"/>
    <hyperlink ref="Q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/>
  </sheetPr>
  <dimension ref="A1:AB75"/>
  <sheetViews>
    <sheetView workbookViewId="0"/>
  </sheetViews>
  <sheetFormatPr baseColWidth="10" defaultColWidth="10.88671875" defaultRowHeight="15.75" x14ac:dyDescent="0.25"/>
  <cols>
    <col min="1" max="2" width="4" style="46" customWidth="1"/>
    <col min="3" max="3" width="12.109375" style="234" customWidth="1"/>
    <col min="4" max="12" width="12.109375" style="45" customWidth="1"/>
    <col min="13" max="13" width="10.5546875" style="45" customWidth="1"/>
    <col min="14" max="15" width="12.109375" style="45" customWidth="1"/>
    <col min="16" max="28" width="10.6640625" style="45" customWidth="1"/>
    <col min="29" max="16384" width="10.88671875" style="46"/>
  </cols>
  <sheetData>
    <row r="1" spans="1:25" s="45" customFormat="1" ht="20.100000000000001" customHeight="1" x14ac:dyDescent="0.25"/>
    <row r="2" spans="1:25" ht="20.100000000000001" customHeight="1" x14ac:dyDescent="0.25">
      <c r="A2" s="365" t="s">
        <v>66</v>
      </c>
      <c r="B2" s="365"/>
      <c r="C2" s="365"/>
      <c r="D2" s="365"/>
      <c r="E2" s="365"/>
    </row>
    <row r="3" spans="1:25" s="45" customFormat="1" ht="20.100000000000001" customHeight="1" x14ac:dyDescent="0.25">
      <c r="A3" s="365"/>
      <c r="B3" s="365"/>
      <c r="C3" s="365"/>
      <c r="D3" s="365"/>
      <c r="E3" s="365"/>
    </row>
    <row r="4" spans="1:25" s="45" customFormat="1" ht="20.100000000000001" customHeight="1" x14ac:dyDescent="0.45">
      <c r="A4" s="224"/>
      <c r="B4" s="224"/>
      <c r="C4" s="224"/>
      <c r="D4" s="224"/>
      <c r="E4" s="224"/>
    </row>
    <row r="5" spans="1:25" s="45" customFormat="1" ht="20.100000000000001" customHeight="1" x14ac:dyDescent="0.25">
      <c r="B5" s="100"/>
      <c r="C5" s="302" t="s">
        <v>194</v>
      </c>
      <c r="D5" s="302"/>
      <c r="E5" s="302"/>
      <c r="F5" s="302"/>
      <c r="G5" s="302"/>
      <c r="H5" s="302"/>
      <c r="I5" s="302"/>
      <c r="J5" s="100"/>
      <c r="K5" s="363" t="s">
        <v>57</v>
      </c>
      <c r="L5" s="363"/>
      <c r="M5" s="225"/>
      <c r="N5" s="99" t="s">
        <v>54</v>
      </c>
    </row>
    <row r="6" spans="1:25" s="45" customFormat="1" ht="20.100000000000001" customHeight="1" x14ac:dyDescent="0.25">
      <c r="B6" s="100"/>
      <c r="C6" s="302"/>
      <c r="D6" s="302"/>
      <c r="E6" s="302"/>
      <c r="F6" s="302"/>
      <c r="G6" s="302"/>
      <c r="H6" s="302"/>
      <c r="I6" s="302"/>
      <c r="J6" s="100"/>
      <c r="K6" s="364"/>
      <c r="L6" s="364"/>
      <c r="M6" s="225"/>
      <c r="N6" s="101" t="s">
        <v>18</v>
      </c>
      <c r="O6" s="226"/>
    </row>
    <row r="7" spans="1:25" s="45" customFormat="1" ht="20.100000000000001" customHeight="1" x14ac:dyDescent="0.25">
      <c r="B7" s="100"/>
      <c r="C7" s="306" t="s">
        <v>29</v>
      </c>
      <c r="D7" s="306"/>
      <c r="E7" s="306"/>
      <c r="F7" s="306"/>
      <c r="G7" s="306"/>
      <c r="H7" s="306"/>
      <c r="I7" s="307"/>
      <c r="J7" s="58"/>
      <c r="K7" s="366" t="s">
        <v>13</v>
      </c>
      <c r="L7" s="366" t="s">
        <v>35</v>
      </c>
      <c r="M7" s="227"/>
      <c r="N7" s="102" t="s">
        <v>19</v>
      </c>
    </row>
    <row r="8" spans="1:25" s="45" customFormat="1" ht="20.100000000000001" customHeight="1" x14ac:dyDescent="0.25">
      <c r="B8" s="100"/>
      <c r="C8" s="350" t="s">
        <v>13</v>
      </c>
      <c r="D8" s="351"/>
      <c r="E8" s="103" t="s">
        <v>34</v>
      </c>
      <c r="F8" s="303">
        <v>0</v>
      </c>
      <c r="G8" s="303"/>
      <c r="H8" s="303"/>
      <c r="I8" s="55" t="s">
        <v>50</v>
      </c>
      <c r="J8" s="58"/>
      <c r="K8" s="367"/>
      <c r="L8" s="367"/>
      <c r="M8" s="227"/>
      <c r="N8" s="102" t="s">
        <v>188</v>
      </c>
    </row>
    <row r="9" spans="1:25" s="45" customFormat="1" ht="20.100000000000001" customHeight="1" x14ac:dyDescent="0.25">
      <c r="B9" s="100"/>
      <c r="C9" s="350"/>
      <c r="D9" s="351"/>
      <c r="E9" s="56" t="s">
        <v>71</v>
      </c>
      <c r="F9" s="303">
        <v>0</v>
      </c>
      <c r="G9" s="303"/>
      <c r="H9" s="303"/>
      <c r="I9" s="55" t="s">
        <v>50</v>
      </c>
      <c r="J9" s="58"/>
      <c r="K9" s="55" t="s">
        <v>34</v>
      </c>
      <c r="L9" s="228">
        <v>15.6</v>
      </c>
      <c r="M9" s="229"/>
      <c r="N9" s="102" t="s">
        <v>187</v>
      </c>
    </row>
    <row r="10" spans="1:25" s="45" customFormat="1" ht="33" customHeight="1" x14ac:dyDescent="0.25">
      <c r="B10" s="100"/>
      <c r="C10" s="350" t="s">
        <v>26</v>
      </c>
      <c r="D10" s="351"/>
      <c r="E10" s="369" t="s">
        <v>114</v>
      </c>
      <c r="F10" s="369"/>
      <c r="G10" s="369"/>
      <c r="H10" s="369"/>
      <c r="I10" s="369"/>
      <c r="J10" s="58"/>
      <c r="K10" s="230" t="s">
        <v>17</v>
      </c>
      <c r="L10" s="228">
        <v>15.87</v>
      </c>
      <c r="M10" s="229"/>
      <c r="P10" s="104"/>
    </row>
    <row r="11" spans="1:25" s="45" customFormat="1" ht="20.100000000000001" customHeight="1" x14ac:dyDescent="0.25">
      <c r="B11" s="100"/>
      <c r="C11" s="100"/>
      <c r="D11" s="146"/>
      <c r="E11" s="60"/>
      <c r="F11" s="60"/>
      <c r="G11" s="60"/>
      <c r="H11" s="60"/>
      <c r="I11" s="60"/>
      <c r="J11" s="58"/>
      <c r="K11" s="59"/>
      <c r="L11" s="231"/>
      <c r="M11" s="231"/>
      <c r="P11" s="104"/>
    </row>
    <row r="12" spans="1:25" s="45" customFormat="1" ht="20.100000000000001" customHeight="1" x14ac:dyDescent="0.25">
      <c r="D12" s="148"/>
      <c r="E12" s="232"/>
      <c r="F12" s="232"/>
      <c r="G12" s="232"/>
      <c r="H12" s="232"/>
      <c r="I12" s="232"/>
      <c r="J12" s="41"/>
      <c r="K12" s="62"/>
      <c r="L12" s="233"/>
      <c r="M12" s="233"/>
      <c r="P12" s="104"/>
    </row>
    <row r="13" spans="1:25" s="45" customFormat="1" ht="20.100000000000001" customHeight="1" x14ac:dyDescent="0.25">
      <c r="B13" s="332" t="s">
        <v>38</v>
      </c>
      <c r="C13" s="332"/>
      <c r="D13" s="106"/>
      <c r="E13" s="106"/>
      <c r="F13" s="333" t="s">
        <v>56</v>
      </c>
      <c r="G13" s="333"/>
      <c r="H13" s="107"/>
      <c r="I13" s="107"/>
      <c r="J13" s="107"/>
      <c r="K13" s="107"/>
      <c r="L13" s="107"/>
      <c r="M13" s="107"/>
      <c r="N13" s="107"/>
      <c r="O13" s="107"/>
      <c r="P13" s="41"/>
      <c r="Y13" s="41"/>
    </row>
    <row r="14" spans="1:25" s="45" customFormat="1" ht="20.100000000000001" customHeight="1" x14ac:dyDescent="0.25">
      <c r="B14" s="332"/>
      <c r="C14" s="332"/>
      <c r="D14" s="106"/>
      <c r="E14" s="106"/>
      <c r="F14" s="333"/>
      <c r="G14" s="333"/>
      <c r="H14" s="149"/>
      <c r="I14" s="149"/>
      <c r="J14" s="149"/>
      <c r="K14" s="149"/>
      <c r="L14" s="149"/>
      <c r="M14" s="149"/>
      <c r="N14" s="149"/>
      <c r="O14" s="149"/>
      <c r="P14" s="41"/>
      <c r="Y14" s="41"/>
    </row>
    <row r="15" spans="1:25" s="288" customFormat="1" ht="20.100000000000001" customHeight="1" x14ac:dyDescent="0.25">
      <c r="C15" s="348" t="s">
        <v>193</v>
      </c>
      <c r="D15" s="368" t="s">
        <v>36</v>
      </c>
      <c r="E15" s="368"/>
      <c r="F15" s="285"/>
      <c r="G15" s="347" t="s">
        <v>193</v>
      </c>
      <c r="H15" s="347" t="s">
        <v>27</v>
      </c>
      <c r="I15" s="347" t="s">
        <v>61</v>
      </c>
      <c r="J15" s="347" t="s">
        <v>201</v>
      </c>
      <c r="K15" s="347" t="s">
        <v>28</v>
      </c>
      <c r="L15" s="347" t="s">
        <v>27</v>
      </c>
      <c r="M15" s="347" t="s">
        <v>61</v>
      </c>
      <c r="N15" s="347" t="s">
        <v>202</v>
      </c>
      <c r="O15" s="347" t="s">
        <v>28</v>
      </c>
      <c r="P15" s="289"/>
      <c r="Y15" s="289"/>
    </row>
    <row r="16" spans="1:25" s="285" customFormat="1" ht="20.100000000000001" customHeight="1" x14ac:dyDescent="0.25">
      <c r="C16" s="349"/>
      <c r="D16" s="286" t="s">
        <v>34</v>
      </c>
      <c r="E16" s="286" t="s">
        <v>71</v>
      </c>
      <c r="G16" s="347"/>
      <c r="H16" s="347"/>
      <c r="I16" s="347"/>
      <c r="J16" s="347"/>
      <c r="K16" s="347"/>
      <c r="L16" s="347"/>
      <c r="M16" s="347"/>
      <c r="N16" s="347"/>
      <c r="O16" s="347"/>
      <c r="P16" s="289"/>
      <c r="Y16" s="289"/>
    </row>
    <row r="17" spans="3:25" s="155" customFormat="1" ht="20.100000000000001" customHeight="1" x14ac:dyDescent="0.25">
      <c r="C17" s="237" t="s">
        <v>21</v>
      </c>
      <c r="D17" s="238">
        <f>+J17/1000000</f>
        <v>0</v>
      </c>
      <c r="E17" s="238">
        <f>+N17/1000</f>
        <v>0</v>
      </c>
      <c r="G17" s="171" t="s">
        <v>21</v>
      </c>
      <c r="H17" s="172">
        <v>172</v>
      </c>
      <c r="I17" s="172" t="s">
        <v>58</v>
      </c>
      <c r="J17" s="176">
        <f>+$F$8*$L$9*H17</f>
        <v>0</v>
      </c>
      <c r="K17" s="174" t="s">
        <v>90</v>
      </c>
      <c r="L17" s="172">
        <v>7.8</v>
      </c>
      <c r="M17" s="172" t="s">
        <v>100</v>
      </c>
      <c r="N17" s="176">
        <f>+$F$9*L17</f>
        <v>0</v>
      </c>
      <c r="O17" s="177" t="s">
        <v>102</v>
      </c>
      <c r="P17" s="236"/>
      <c r="Y17" s="236"/>
    </row>
    <row r="18" spans="3:25" s="155" customFormat="1" ht="20.100000000000001" customHeight="1" x14ac:dyDescent="0.25">
      <c r="C18" s="178" t="s">
        <v>42</v>
      </c>
      <c r="D18" s="170">
        <f t="shared" ref="D18:D36" si="0">+J18/1000000</f>
        <v>0</v>
      </c>
      <c r="E18" s="170">
        <f t="shared" ref="E18:E22" si="1">+N18/1000</f>
        <v>0</v>
      </c>
      <c r="G18" s="179" t="s">
        <v>74</v>
      </c>
      <c r="H18" s="172">
        <v>155</v>
      </c>
      <c r="I18" s="172" t="s">
        <v>58</v>
      </c>
      <c r="J18" s="176">
        <f t="shared" ref="J18:J24" si="2">+$F$8*$L$9*H18</f>
        <v>0</v>
      </c>
      <c r="K18" s="174" t="s">
        <v>90</v>
      </c>
      <c r="L18" s="172">
        <v>6.86</v>
      </c>
      <c r="M18" s="172" t="s">
        <v>100</v>
      </c>
      <c r="N18" s="176">
        <f t="shared" ref="N18:N22" si="3">+$F$9*L18</f>
        <v>0</v>
      </c>
      <c r="O18" s="177" t="s">
        <v>102</v>
      </c>
      <c r="P18" s="236"/>
      <c r="Y18" s="236"/>
    </row>
    <row r="19" spans="3:25" s="155" customFormat="1" ht="20.100000000000001" customHeight="1" x14ac:dyDescent="0.25">
      <c r="C19" s="178" t="s">
        <v>43</v>
      </c>
      <c r="D19" s="170">
        <f t="shared" si="0"/>
        <v>0</v>
      </c>
      <c r="E19" s="170">
        <f t="shared" si="1"/>
        <v>0</v>
      </c>
      <c r="G19" s="179" t="s">
        <v>75</v>
      </c>
      <c r="H19" s="172">
        <v>133</v>
      </c>
      <c r="I19" s="172" t="s">
        <v>58</v>
      </c>
      <c r="J19" s="176">
        <f t="shared" si="2"/>
        <v>0</v>
      </c>
      <c r="K19" s="174" t="s">
        <v>90</v>
      </c>
      <c r="L19" s="172">
        <v>6.63</v>
      </c>
      <c r="M19" s="172" t="s">
        <v>100</v>
      </c>
      <c r="N19" s="176">
        <f t="shared" si="3"/>
        <v>0</v>
      </c>
      <c r="O19" s="177" t="s">
        <v>102</v>
      </c>
      <c r="P19" s="236"/>
      <c r="Y19" s="236"/>
    </row>
    <row r="20" spans="3:25" s="155" customFormat="1" ht="20.100000000000001" customHeight="1" x14ac:dyDescent="0.25">
      <c r="C20" s="169" t="s">
        <v>22</v>
      </c>
      <c r="D20" s="170">
        <f>+J20/1000</f>
        <v>0</v>
      </c>
      <c r="E20" s="170">
        <f t="shared" si="1"/>
        <v>0</v>
      </c>
      <c r="G20" s="171" t="s">
        <v>22</v>
      </c>
      <c r="H20" s="239">
        <v>5.4552173913043484E-2</v>
      </c>
      <c r="I20" s="172" t="s">
        <v>100</v>
      </c>
      <c r="J20" s="176">
        <f>+$F$8*H20</f>
        <v>0</v>
      </c>
      <c r="K20" s="174" t="s">
        <v>102</v>
      </c>
      <c r="L20" s="172">
        <v>2.4</v>
      </c>
      <c r="M20" s="172" t="s">
        <v>100</v>
      </c>
      <c r="N20" s="176">
        <f t="shared" si="3"/>
        <v>0</v>
      </c>
      <c r="O20" s="177" t="s">
        <v>102</v>
      </c>
      <c r="P20" s="236"/>
      <c r="Y20" s="236"/>
    </row>
    <row r="21" spans="3:25" s="155" customFormat="1" ht="20.100000000000001" customHeight="1" x14ac:dyDescent="0.25">
      <c r="C21" s="178" t="s">
        <v>1</v>
      </c>
      <c r="D21" s="170">
        <f t="shared" si="0"/>
        <v>0</v>
      </c>
      <c r="E21" s="170">
        <f t="shared" si="1"/>
        <v>0</v>
      </c>
      <c r="G21" s="179" t="s">
        <v>1</v>
      </c>
      <c r="H21" s="172">
        <v>90</v>
      </c>
      <c r="I21" s="172" t="s">
        <v>58</v>
      </c>
      <c r="J21" s="176">
        <f t="shared" si="2"/>
        <v>0</v>
      </c>
      <c r="K21" s="174" t="s">
        <v>90</v>
      </c>
      <c r="L21" s="172">
        <v>38</v>
      </c>
      <c r="M21" s="172" t="s">
        <v>100</v>
      </c>
      <c r="N21" s="176">
        <f t="shared" si="3"/>
        <v>0</v>
      </c>
      <c r="O21" s="177" t="s">
        <v>102</v>
      </c>
      <c r="P21" s="236"/>
      <c r="Y21" s="236"/>
    </row>
    <row r="22" spans="3:25" s="155" customFormat="1" ht="20.100000000000001" customHeight="1" x14ac:dyDescent="0.25">
      <c r="C22" s="169" t="s">
        <v>44</v>
      </c>
      <c r="D22" s="170">
        <f>+J22/1000</f>
        <v>0</v>
      </c>
      <c r="E22" s="170">
        <f t="shared" si="1"/>
        <v>0</v>
      </c>
      <c r="G22" s="171" t="s">
        <v>76</v>
      </c>
      <c r="H22" s="172">
        <v>6.6000000000000003E-2</v>
      </c>
      <c r="I22" s="172" t="s">
        <v>100</v>
      </c>
      <c r="J22" s="176">
        <f>+$F$8*H22</f>
        <v>0</v>
      </c>
      <c r="K22" s="174" t="s">
        <v>102</v>
      </c>
      <c r="L22" s="172">
        <v>1.05</v>
      </c>
      <c r="M22" s="172" t="s">
        <v>100</v>
      </c>
      <c r="N22" s="176">
        <f t="shared" si="3"/>
        <v>0</v>
      </c>
      <c r="O22" s="177" t="s">
        <v>102</v>
      </c>
      <c r="P22" s="236"/>
      <c r="Y22" s="236"/>
    </row>
    <row r="23" spans="3:25" s="155" customFormat="1" ht="20.100000000000001" customHeight="1" x14ac:dyDescent="0.25">
      <c r="C23" s="178" t="s">
        <v>3</v>
      </c>
      <c r="D23" s="170">
        <f>+J23/1000000000</f>
        <v>0</v>
      </c>
      <c r="E23" s="170">
        <f>+N23/1000000000</f>
        <v>0</v>
      </c>
      <c r="G23" s="179" t="s">
        <v>3</v>
      </c>
      <c r="H23" s="172">
        <v>20.6</v>
      </c>
      <c r="I23" s="172" t="s">
        <v>59</v>
      </c>
      <c r="J23" s="176">
        <f t="shared" si="2"/>
        <v>0</v>
      </c>
      <c r="K23" s="174" t="s">
        <v>91</v>
      </c>
      <c r="L23" s="172">
        <v>40</v>
      </c>
      <c r="M23" s="172" t="s">
        <v>59</v>
      </c>
      <c r="N23" s="176">
        <f>+$F$9*$L$10*L23</f>
        <v>0</v>
      </c>
      <c r="O23" s="177" t="s">
        <v>91</v>
      </c>
      <c r="P23" s="236"/>
      <c r="Y23" s="236"/>
    </row>
    <row r="24" spans="3:25" s="155" customFormat="1" ht="20.100000000000001" customHeight="1" x14ac:dyDescent="0.25">
      <c r="C24" s="178" t="s">
        <v>6</v>
      </c>
      <c r="D24" s="170">
        <f>+J24/1000000000</f>
        <v>0</v>
      </c>
      <c r="E24" s="170">
        <f>+N24/1000000000</f>
        <v>0</v>
      </c>
      <c r="G24" s="179" t="s">
        <v>6</v>
      </c>
      <c r="H24" s="172">
        <v>9.4600000000000009</v>
      </c>
      <c r="I24" s="172" t="s">
        <v>59</v>
      </c>
      <c r="J24" s="176">
        <f t="shared" si="2"/>
        <v>0</v>
      </c>
      <c r="K24" s="174" t="s">
        <v>91</v>
      </c>
      <c r="L24" s="172">
        <v>1</v>
      </c>
      <c r="M24" s="172" t="s">
        <v>59</v>
      </c>
      <c r="N24" s="176">
        <f>+$F$9*$L$10*L24</f>
        <v>0</v>
      </c>
      <c r="O24" s="177" t="s">
        <v>91</v>
      </c>
      <c r="P24" s="236"/>
      <c r="Y24" s="236"/>
    </row>
    <row r="25" spans="3:25" s="155" customFormat="1" ht="20.100000000000001" customHeight="1" x14ac:dyDescent="0.25">
      <c r="C25" s="169" t="s">
        <v>45</v>
      </c>
      <c r="D25" s="259" t="s">
        <v>25</v>
      </c>
      <c r="E25" s="259" t="s">
        <v>25</v>
      </c>
      <c r="G25" s="171" t="s">
        <v>77</v>
      </c>
      <c r="H25" s="218" t="s">
        <v>25</v>
      </c>
      <c r="I25" s="218" t="s">
        <v>25</v>
      </c>
      <c r="J25" s="240" t="s">
        <v>25</v>
      </c>
      <c r="K25" s="218" t="s">
        <v>25</v>
      </c>
      <c r="L25" s="241" t="s">
        <v>25</v>
      </c>
      <c r="M25" s="241" t="s">
        <v>25</v>
      </c>
      <c r="N25" s="240" t="s">
        <v>25</v>
      </c>
      <c r="O25" s="242" t="s">
        <v>25</v>
      </c>
      <c r="P25" s="236"/>
      <c r="Y25" s="236"/>
    </row>
    <row r="26" spans="3:25" s="155" customFormat="1" ht="20.100000000000001" customHeight="1" x14ac:dyDescent="0.25">
      <c r="C26" s="169" t="s">
        <v>46</v>
      </c>
      <c r="D26" s="259" t="s">
        <v>25</v>
      </c>
      <c r="E26" s="259" t="s">
        <v>25</v>
      </c>
      <c r="G26" s="171" t="s">
        <v>78</v>
      </c>
      <c r="H26" s="218" t="s">
        <v>25</v>
      </c>
      <c r="I26" s="218" t="s">
        <v>25</v>
      </c>
      <c r="J26" s="240" t="s">
        <v>25</v>
      </c>
      <c r="K26" s="218" t="s">
        <v>25</v>
      </c>
      <c r="L26" s="241" t="s">
        <v>25</v>
      </c>
      <c r="M26" s="241" t="s">
        <v>25</v>
      </c>
      <c r="N26" s="240" t="s">
        <v>25</v>
      </c>
      <c r="O26" s="242" t="s">
        <v>25</v>
      </c>
      <c r="P26" s="236"/>
      <c r="Y26" s="236"/>
    </row>
    <row r="27" spans="3:25" s="155" customFormat="1" ht="20.100000000000001" customHeight="1" x14ac:dyDescent="0.25">
      <c r="C27" s="169" t="s">
        <v>47</v>
      </c>
      <c r="D27" s="259" t="s">
        <v>25</v>
      </c>
      <c r="E27" s="259" t="s">
        <v>25</v>
      </c>
      <c r="G27" s="171" t="s">
        <v>79</v>
      </c>
      <c r="H27" s="218" t="s">
        <v>25</v>
      </c>
      <c r="I27" s="218" t="s">
        <v>25</v>
      </c>
      <c r="J27" s="240" t="s">
        <v>25</v>
      </c>
      <c r="K27" s="218" t="s">
        <v>25</v>
      </c>
      <c r="L27" s="241" t="s">
        <v>25</v>
      </c>
      <c r="M27" s="241" t="s">
        <v>25</v>
      </c>
      <c r="N27" s="240" t="s">
        <v>25</v>
      </c>
      <c r="O27" s="242" t="s">
        <v>25</v>
      </c>
      <c r="P27" s="236"/>
      <c r="Y27" s="236"/>
    </row>
    <row r="28" spans="3:25" s="155" customFormat="1" ht="20.100000000000001" customHeight="1" x14ac:dyDescent="0.25">
      <c r="C28" s="178" t="s">
        <v>4</v>
      </c>
      <c r="D28" s="170">
        <f>+J28/1000000000</f>
        <v>0</v>
      </c>
      <c r="E28" s="170">
        <f>+N28/1000000000</f>
        <v>0</v>
      </c>
      <c r="G28" s="179" t="s">
        <v>4</v>
      </c>
      <c r="H28" s="172">
        <v>1.76</v>
      </c>
      <c r="I28" s="172" t="s">
        <v>59</v>
      </c>
      <c r="J28" s="176">
        <f t="shared" ref="J28:J40" si="4">+$F$8*$L$9*H28</f>
        <v>0</v>
      </c>
      <c r="K28" s="174" t="s">
        <v>91</v>
      </c>
      <c r="L28" s="172">
        <v>1.4</v>
      </c>
      <c r="M28" s="172" t="s">
        <v>59</v>
      </c>
      <c r="N28" s="176">
        <f>+$F$9*$L$10*L28</f>
        <v>0</v>
      </c>
      <c r="O28" s="177" t="s">
        <v>91</v>
      </c>
      <c r="P28" s="236"/>
      <c r="Y28" s="236"/>
    </row>
    <row r="29" spans="3:25" s="155" customFormat="1" ht="20.100000000000001" customHeight="1" x14ac:dyDescent="0.25">
      <c r="C29" s="178" t="s">
        <v>7</v>
      </c>
      <c r="D29" s="170">
        <f t="shared" ref="D29:D30" si="5">+J29/1000000000</f>
        <v>0</v>
      </c>
      <c r="E29" s="170">
        <f t="shared" ref="E29:E30" si="6">+N29/1000000000</f>
        <v>0</v>
      </c>
      <c r="G29" s="179" t="s">
        <v>7</v>
      </c>
      <c r="H29" s="172">
        <v>9.0299999999999994</v>
      </c>
      <c r="I29" s="172" t="s">
        <v>59</v>
      </c>
      <c r="J29" s="176">
        <f t="shared" si="4"/>
        <v>0</v>
      </c>
      <c r="K29" s="174" t="s">
        <v>91</v>
      </c>
      <c r="L29" s="172">
        <v>2.9</v>
      </c>
      <c r="M29" s="172" t="s">
        <v>59</v>
      </c>
      <c r="N29" s="176">
        <f t="shared" ref="N29:N30" si="7">+$F$9*$L$10*L29</f>
        <v>0</v>
      </c>
      <c r="O29" s="177" t="s">
        <v>91</v>
      </c>
      <c r="P29" s="236"/>
      <c r="Y29" s="236"/>
    </row>
    <row r="30" spans="3:25" s="155" customFormat="1" ht="20.100000000000001" customHeight="1" x14ac:dyDescent="0.25">
      <c r="C30" s="178" t="s">
        <v>8</v>
      </c>
      <c r="D30" s="170">
        <f t="shared" si="5"/>
        <v>0</v>
      </c>
      <c r="E30" s="170">
        <f t="shared" si="6"/>
        <v>0</v>
      </c>
      <c r="G30" s="179" t="s">
        <v>8</v>
      </c>
      <c r="H30" s="172">
        <v>181</v>
      </c>
      <c r="I30" s="172" t="s">
        <v>59</v>
      </c>
      <c r="J30" s="176">
        <f t="shared" si="4"/>
        <v>0</v>
      </c>
      <c r="K30" s="174" t="s">
        <v>91</v>
      </c>
      <c r="L30" s="172">
        <v>130</v>
      </c>
      <c r="M30" s="172" t="s">
        <v>59</v>
      </c>
      <c r="N30" s="176">
        <f t="shared" si="7"/>
        <v>0</v>
      </c>
      <c r="O30" s="177" t="s">
        <v>91</v>
      </c>
      <c r="P30" s="236"/>
      <c r="Y30" s="236"/>
    </row>
    <row r="31" spans="3:25" s="155" customFormat="1" ht="20.100000000000001" customHeight="1" x14ac:dyDescent="0.25">
      <c r="C31" s="178" t="s">
        <v>2</v>
      </c>
      <c r="D31" s="170">
        <f t="shared" si="0"/>
        <v>0</v>
      </c>
      <c r="E31" s="170">
        <f>+N31/1000</f>
        <v>0</v>
      </c>
      <c r="G31" s="179" t="s">
        <v>2</v>
      </c>
      <c r="H31" s="172">
        <v>10.8</v>
      </c>
      <c r="I31" s="172" t="s">
        <v>58</v>
      </c>
      <c r="J31" s="176">
        <f t="shared" si="4"/>
        <v>0</v>
      </c>
      <c r="K31" s="174" t="s">
        <v>90</v>
      </c>
      <c r="L31" s="172">
        <v>6</v>
      </c>
      <c r="M31" s="172" t="s">
        <v>100</v>
      </c>
      <c r="N31" s="176">
        <f>+$F$9*L31</f>
        <v>0</v>
      </c>
      <c r="O31" s="177" t="s">
        <v>102</v>
      </c>
      <c r="P31" s="236"/>
      <c r="Y31" s="236"/>
    </row>
    <row r="32" spans="3:25" s="155" customFormat="1" ht="20.100000000000001" customHeight="1" x14ac:dyDescent="0.25">
      <c r="C32" s="201" t="s">
        <v>39</v>
      </c>
      <c r="D32" s="170">
        <f t="shared" si="0"/>
        <v>0</v>
      </c>
      <c r="E32" s="170">
        <f t="shared" ref="E32:E35" si="8">+N32/1000</f>
        <v>0</v>
      </c>
      <c r="G32" s="221" t="s">
        <v>80</v>
      </c>
      <c r="H32" s="172">
        <v>4</v>
      </c>
      <c r="I32" s="172" t="s">
        <v>58</v>
      </c>
      <c r="J32" s="176">
        <f t="shared" si="4"/>
        <v>0</v>
      </c>
      <c r="K32" s="174" t="s">
        <v>90</v>
      </c>
      <c r="L32" s="222">
        <v>3.7178784016392998E-2</v>
      </c>
      <c r="M32" s="172" t="s">
        <v>100</v>
      </c>
      <c r="N32" s="176">
        <f t="shared" ref="N32:N34" si="9">+$F$9*L32</f>
        <v>0</v>
      </c>
      <c r="O32" s="177" t="s">
        <v>102</v>
      </c>
      <c r="P32" s="236"/>
      <c r="Y32" s="236"/>
    </row>
    <row r="33" spans="3:25" s="155" customFormat="1" ht="20.100000000000001" customHeight="1" x14ac:dyDescent="0.25">
      <c r="C33" s="178" t="s">
        <v>0</v>
      </c>
      <c r="D33" s="170">
        <f t="shared" si="0"/>
        <v>0</v>
      </c>
      <c r="E33" s="170">
        <f t="shared" si="8"/>
        <v>0</v>
      </c>
      <c r="G33" s="179" t="s">
        <v>0</v>
      </c>
      <c r="H33" s="172">
        <v>81</v>
      </c>
      <c r="I33" s="172" t="s">
        <v>58</v>
      </c>
      <c r="J33" s="176">
        <f t="shared" si="4"/>
        <v>0</v>
      </c>
      <c r="K33" s="174" t="s">
        <v>90</v>
      </c>
      <c r="L33" s="172">
        <v>2.9</v>
      </c>
      <c r="M33" s="172" t="s">
        <v>100</v>
      </c>
      <c r="N33" s="176">
        <f t="shared" si="9"/>
        <v>0</v>
      </c>
      <c r="O33" s="177" t="s">
        <v>102</v>
      </c>
      <c r="P33" s="236"/>
      <c r="Y33" s="236"/>
    </row>
    <row r="34" spans="3:25" s="155" customFormat="1" ht="20.100000000000001" customHeight="1" x14ac:dyDescent="0.25">
      <c r="C34" s="201" t="s">
        <v>40</v>
      </c>
      <c r="D34" s="170">
        <f t="shared" si="0"/>
        <v>0</v>
      </c>
      <c r="E34" s="170">
        <f t="shared" si="8"/>
        <v>0</v>
      </c>
      <c r="G34" s="221" t="s">
        <v>81</v>
      </c>
      <c r="H34" s="172">
        <v>112000</v>
      </c>
      <c r="I34" s="172" t="s">
        <v>58</v>
      </c>
      <c r="J34" s="176">
        <f t="shared" si="4"/>
        <v>0</v>
      </c>
      <c r="K34" s="174" t="s">
        <v>90</v>
      </c>
      <c r="L34" s="172">
        <v>1558</v>
      </c>
      <c r="M34" s="172" t="s">
        <v>100</v>
      </c>
      <c r="N34" s="176">
        <f t="shared" si="9"/>
        <v>0</v>
      </c>
      <c r="O34" s="177" t="s">
        <v>102</v>
      </c>
      <c r="P34" s="236"/>
      <c r="Y34" s="236"/>
    </row>
    <row r="35" spans="3:25" s="155" customFormat="1" ht="20.100000000000001" customHeight="1" x14ac:dyDescent="0.25">
      <c r="C35" s="201" t="s">
        <v>41</v>
      </c>
      <c r="D35" s="170">
        <f t="shared" si="0"/>
        <v>0</v>
      </c>
      <c r="E35" s="170">
        <f t="shared" si="8"/>
        <v>0</v>
      </c>
      <c r="G35" s="221" t="s">
        <v>82</v>
      </c>
      <c r="H35" s="172">
        <v>30</v>
      </c>
      <c r="I35" s="172" t="s">
        <v>58</v>
      </c>
      <c r="J35" s="176">
        <f t="shared" si="4"/>
        <v>0</v>
      </c>
      <c r="K35" s="174" t="s">
        <v>90</v>
      </c>
      <c r="L35" s="172">
        <v>0.45</v>
      </c>
      <c r="M35" s="172" t="s">
        <v>100</v>
      </c>
      <c r="N35" s="176">
        <f>+$F$9*L35</f>
        <v>0</v>
      </c>
      <c r="O35" s="177" t="s">
        <v>102</v>
      </c>
      <c r="P35" s="236"/>
      <c r="Y35" s="236"/>
    </row>
    <row r="36" spans="3:25" s="155" customFormat="1" ht="20.100000000000001" customHeight="1" x14ac:dyDescent="0.25">
      <c r="C36" s="178" t="s">
        <v>23</v>
      </c>
      <c r="D36" s="170">
        <f t="shared" si="0"/>
        <v>0</v>
      </c>
      <c r="E36" s="259" t="s">
        <v>25</v>
      </c>
      <c r="G36" s="179" t="s">
        <v>23</v>
      </c>
      <c r="H36" s="172">
        <v>7.31</v>
      </c>
      <c r="I36" s="172" t="s">
        <v>58</v>
      </c>
      <c r="J36" s="176">
        <f t="shared" si="4"/>
        <v>0</v>
      </c>
      <c r="K36" s="174" t="s">
        <v>90</v>
      </c>
      <c r="L36" s="241" t="s">
        <v>25</v>
      </c>
      <c r="M36" s="241" t="s">
        <v>25</v>
      </c>
      <c r="N36" s="240" t="s">
        <v>25</v>
      </c>
      <c r="O36" s="242" t="s">
        <v>25</v>
      </c>
      <c r="P36" s="236"/>
      <c r="Y36" s="236"/>
    </row>
    <row r="37" spans="3:25" s="155" customFormat="1" ht="20.100000000000001" customHeight="1" x14ac:dyDescent="0.25">
      <c r="C37" s="178" t="s">
        <v>5</v>
      </c>
      <c r="D37" s="170">
        <f>+J37/1000000000</f>
        <v>0</v>
      </c>
      <c r="E37" s="170">
        <f>+N37/1000000000</f>
        <v>0</v>
      </c>
      <c r="G37" s="179" t="s">
        <v>5</v>
      </c>
      <c r="H37" s="172">
        <v>1.51</v>
      </c>
      <c r="I37" s="172" t="s">
        <v>59</v>
      </c>
      <c r="J37" s="176">
        <f t="shared" si="4"/>
        <v>0</v>
      </c>
      <c r="K37" s="174" t="s">
        <v>91</v>
      </c>
      <c r="L37" s="172">
        <v>0.5</v>
      </c>
      <c r="M37" s="172" t="s">
        <v>59</v>
      </c>
      <c r="N37" s="176">
        <f t="shared" ref="N37:N38" si="10">+$F$9*$L$10*L37</f>
        <v>0</v>
      </c>
      <c r="O37" s="177" t="s">
        <v>91</v>
      </c>
      <c r="P37" s="236"/>
      <c r="Y37" s="236"/>
    </row>
    <row r="38" spans="3:25" s="155" customFormat="1" ht="20.100000000000001" customHeight="1" x14ac:dyDescent="0.25">
      <c r="C38" s="178" t="s">
        <v>11</v>
      </c>
      <c r="D38" s="170">
        <f>+J38/1000000000</f>
        <v>0</v>
      </c>
      <c r="E38" s="170">
        <f>+N38/1000000000000</f>
        <v>0</v>
      </c>
      <c r="G38" s="179" t="s">
        <v>11</v>
      </c>
      <c r="H38" s="172">
        <v>5</v>
      </c>
      <c r="I38" s="172" t="s">
        <v>60</v>
      </c>
      <c r="J38" s="176">
        <f t="shared" si="4"/>
        <v>0</v>
      </c>
      <c r="K38" s="174" t="s">
        <v>92</v>
      </c>
      <c r="L38" s="172">
        <v>113</v>
      </c>
      <c r="M38" s="172" t="s">
        <v>104</v>
      </c>
      <c r="N38" s="176">
        <f t="shared" si="10"/>
        <v>0</v>
      </c>
      <c r="O38" s="243" t="s">
        <v>93</v>
      </c>
      <c r="P38" s="236"/>
      <c r="Y38" s="236"/>
    </row>
    <row r="39" spans="3:25" s="155" customFormat="1" ht="20.100000000000001" customHeight="1" x14ac:dyDescent="0.25">
      <c r="C39" s="178" t="s">
        <v>10</v>
      </c>
      <c r="D39" s="170">
        <f>+J39/1000000000000</f>
        <v>0</v>
      </c>
      <c r="E39" s="259" t="s">
        <v>25</v>
      </c>
      <c r="G39" s="179" t="s">
        <v>10</v>
      </c>
      <c r="H39" s="172">
        <v>50</v>
      </c>
      <c r="I39" s="172" t="s">
        <v>12</v>
      </c>
      <c r="J39" s="176">
        <f t="shared" si="4"/>
        <v>0</v>
      </c>
      <c r="K39" s="174" t="s">
        <v>110</v>
      </c>
      <c r="L39" s="241" t="s">
        <v>25</v>
      </c>
      <c r="M39" s="241" t="s">
        <v>25</v>
      </c>
      <c r="N39" s="240" t="s">
        <v>25</v>
      </c>
      <c r="O39" s="242" t="s">
        <v>25</v>
      </c>
      <c r="P39" s="236"/>
      <c r="Y39" s="236"/>
    </row>
    <row r="40" spans="3:25" s="155" customFormat="1" ht="20.100000000000001" customHeight="1" x14ac:dyDescent="0.25">
      <c r="C40" s="178" t="s">
        <v>9</v>
      </c>
      <c r="D40" s="170">
        <f>+J40/1000000000</f>
        <v>0</v>
      </c>
      <c r="E40" s="259" t="s">
        <v>25</v>
      </c>
      <c r="G40" s="179" t="s">
        <v>9</v>
      </c>
      <c r="H40" s="172">
        <v>3.5</v>
      </c>
      <c r="I40" s="172" t="s">
        <v>60</v>
      </c>
      <c r="J40" s="176">
        <f t="shared" si="4"/>
        <v>0</v>
      </c>
      <c r="K40" s="174" t="s">
        <v>92</v>
      </c>
      <c r="L40" s="241" t="s">
        <v>25</v>
      </c>
      <c r="M40" s="241" t="s">
        <v>25</v>
      </c>
      <c r="N40" s="240" t="s">
        <v>25</v>
      </c>
      <c r="O40" s="242" t="s">
        <v>25</v>
      </c>
      <c r="P40" s="236"/>
      <c r="Y40" s="236"/>
    </row>
    <row r="41" spans="3:25" s="45" customFormat="1" ht="20.100000000000001" customHeight="1" x14ac:dyDescent="0.25">
      <c r="K41" s="235"/>
      <c r="L41" s="235"/>
      <c r="M41" s="235"/>
      <c r="N41" s="235"/>
      <c r="P41" s="41"/>
      <c r="Y41" s="41"/>
    </row>
    <row r="42" spans="3:25" s="45" customFormat="1" ht="20.100000000000001" customHeight="1" x14ac:dyDescent="0.25">
      <c r="J42" s="41"/>
      <c r="K42" s="41"/>
      <c r="L42" s="41"/>
      <c r="M42" s="41"/>
      <c r="N42" s="41"/>
    </row>
    <row r="43" spans="3:25" s="45" customFormat="1" ht="20.100000000000001" customHeight="1" x14ac:dyDescent="0.25">
      <c r="J43" s="41"/>
      <c r="K43" s="41"/>
      <c r="L43" s="41"/>
      <c r="M43" s="41"/>
      <c r="N43" s="41"/>
    </row>
    <row r="44" spans="3:25" s="45" customFormat="1" ht="20.100000000000001" customHeight="1" x14ac:dyDescent="0.25">
      <c r="J44" s="41"/>
      <c r="K44" s="41"/>
      <c r="L44" s="41"/>
      <c r="M44" s="41"/>
      <c r="N44" s="41"/>
    </row>
    <row r="45" spans="3:25" s="45" customFormat="1" ht="20.100000000000001" customHeight="1" x14ac:dyDescent="0.25">
      <c r="J45" s="41"/>
      <c r="K45" s="41"/>
      <c r="L45" s="41"/>
      <c r="M45" s="41"/>
      <c r="N45" s="41"/>
    </row>
    <row r="46" spans="3:25" s="45" customFormat="1" ht="20.100000000000001" customHeight="1" x14ac:dyDescent="0.25">
      <c r="F46" s="41"/>
      <c r="G46" s="41"/>
      <c r="H46" s="41"/>
      <c r="I46" s="41"/>
      <c r="J46" s="41"/>
      <c r="K46" s="41"/>
      <c r="L46" s="41"/>
      <c r="M46" s="41"/>
      <c r="N46" s="41"/>
    </row>
    <row r="47" spans="3:25" s="45" customFormat="1" ht="20.100000000000001" customHeight="1" x14ac:dyDescent="0.25"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3:25" s="45" customFormat="1" ht="20.100000000000001" customHeight="1" x14ac:dyDescent="0.25"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3:14" s="45" customFormat="1" ht="20.100000000000001" customHeight="1" x14ac:dyDescent="0.25"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3:14" s="45" customFormat="1" ht="20.100000000000001" customHeight="1" x14ac:dyDescent="0.25"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3:14" s="45" customFormat="1" ht="20.100000000000001" customHeight="1" x14ac:dyDescent="0.25"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3:14" s="45" customFormat="1" ht="20.100000000000001" customHeight="1" x14ac:dyDescent="0.25">
      <c r="C52" s="234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3:14" s="45" customFormat="1" ht="20.100000000000001" customHeight="1" x14ac:dyDescent="0.25">
      <c r="C53" s="234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3:14" s="45" customFormat="1" ht="20.100000000000001" customHeight="1" x14ac:dyDescent="0.25">
      <c r="C54" s="234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3:14" s="45" customFormat="1" ht="20.100000000000001" customHeight="1" x14ac:dyDescent="0.25">
      <c r="C55" s="234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3:14" s="45" customFormat="1" ht="20.100000000000001" customHeight="1" x14ac:dyDescent="0.25">
      <c r="C56" s="234"/>
    </row>
    <row r="57" spans="3:14" s="45" customFormat="1" ht="20.100000000000001" customHeight="1" x14ac:dyDescent="0.25">
      <c r="C57" s="234"/>
    </row>
    <row r="58" spans="3:14" s="45" customFormat="1" ht="20.100000000000001" customHeight="1" x14ac:dyDescent="0.25">
      <c r="C58" s="234"/>
    </row>
    <row r="59" spans="3:14" s="45" customFormat="1" ht="20.100000000000001" customHeight="1" x14ac:dyDescent="0.25">
      <c r="C59" s="234"/>
    </row>
    <row r="60" spans="3:14" s="45" customFormat="1" ht="20.100000000000001" customHeight="1" x14ac:dyDescent="0.25">
      <c r="C60" s="234"/>
    </row>
    <row r="61" spans="3:14" s="45" customFormat="1" ht="20.100000000000001" customHeight="1" x14ac:dyDescent="0.25">
      <c r="C61" s="234"/>
    </row>
    <row r="62" spans="3:14" s="45" customFormat="1" x14ac:dyDescent="0.25">
      <c r="C62" s="234"/>
    </row>
    <row r="63" spans="3:14" s="45" customFormat="1" x14ac:dyDescent="0.25">
      <c r="C63" s="234"/>
    </row>
    <row r="64" spans="3:14" s="45" customFormat="1" x14ac:dyDescent="0.25">
      <c r="C64" s="234"/>
    </row>
    <row r="65" spans="3:3" s="45" customFormat="1" x14ac:dyDescent="0.25">
      <c r="C65" s="234"/>
    </row>
    <row r="66" spans="3:3" s="45" customFormat="1" x14ac:dyDescent="0.25">
      <c r="C66" s="234"/>
    </row>
    <row r="67" spans="3:3" s="45" customFormat="1" x14ac:dyDescent="0.25">
      <c r="C67" s="234"/>
    </row>
    <row r="68" spans="3:3" s="45" customFormat="1" x14ac:dyDescent="0.25">
      <c r="C68" s="234"/>
    </row>
    <row r="69" spans="3:3" s="45" customFormat="1" x14ac:dyDescent="0.25">
      <c r="C69" s="234"/>
    </row>
    <row r="70" spans="3:3" s="45" customFormat="1" x14ac:dyDescent="0.25">
      <c r="C70" s="234"/>
    </row>
    <row r="71" spans="3:3" s="45" customFormat="1" x14ac:dyDescent="0.25">
      <c r="C71" s="234"/>
    </row>
    <row r="72" spans="3:3" s="45" customFormat="1" x14ac:dyDescent="0.25">
      <c r="C72" s="234"/>
    </row>
    <row r="73" spans="3:3" s="45" customFormat="1" x14ac:dyDescent="0.25">
      <c r="C73" s="234"/>
    </row>
    <row r="74" spans="3:3" s="45" customFormat="1" x14ac:dyDescent="0.25">
      <c r="C74" s="234"/>
    </row>
    <row r="75" spans="3:3" s="45" customFormat="1" x14ac:dyDescent="0.25">
      <c r="C75" s="234"/>
    </row>
  </sheetData>
  <sheetProtection formatCells="0" formatColumns="0" formatRows="0" insertColumns="0" insertRows="0" insertHyperlinks="0" deleteColumns="0" deleteRows="0" sort="0" autoFilter="0" pivotTables="0"/>
  <mergeCells count="24">
    <mergeCell ref="M15:M16"/>
    <mergeCell ref="F13:G14"/>
    <mergeCell ref="O15:O16"/>
    <mergeCell ref="K7:K8"/>
    <mergeCell ref="L7:L8"/>
    <mergeCell ref="D15:E15"/>
    <mergeCell ref="B13:C14"/>
    <mergeCell ref="G15:G16"/>
    <mergeCell ref="H15:H16"/>
    <mergeCell ref="I15:I16"/>
    <mergeCell ref="E10:I10"/>
    <mergeCell ref="F9:H9"/>
    <mergeCell ref="C10:D10"/>
    <mergeCell ref="C8:D9"/>
    <mergeCell ref="N15:N16"/>
    <mergeCell ref="F8:H8"/>
    <mergeCell ref="J15:J16"/>
    <mergeCell ref="K15:K16"/>
    <mergeCell ref="C15:C16"/>
    <mergeCell ref="K5:L6"/>
    <mergeCell ref="A2:E3"/>
    <mergeCell ref="C7:I7"/>
    <mergeCell ref="C5:I6"/>
    <mergeCell ref="L15:L16"/>
  </mergeCells>
  <conditionalFormatting sqref="N7:N9 N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7" location="'Combustibles gaseosos'!A1" display="Gaseoso"/>
    <hyperlink ref="N8" location="'Combustibles pesados'!A1" display="Líquidos Pesados"/>
    <hyperlink ref="N9" location="'Combustibles líquidos ligeros'!A1" display="Líquidos Ligeros"/>
    <hyperlink ref="N6" location="'Combustibles sólidos'!A1" display="Sólido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DY185"/>
  <sheetViews>
    <sheetView topLeftCell="A22" workbookViewId="0">
      <selection activeCell="B10" sqref="B10"/>
    </sheetView>
  </sheetViews>
  <sheetFormatPr baseColWidth="10" defaultColWidth="10.6640625" defaultRowHeight="15" x14ac:dyDescent="0.2"/>
  <cols>
    <col min="1" max="1" width="7" style="3" customWidth="1"/>
    <col min="2" max="2" width="12" style="3" customWidth="1"/>
    <col min="3" max="3" width="10.6640625" style="21"/>
    <col min="4" max="4" width="14.109375" style="21" customWidth="1"/>
    <col min="5" max="5" width="15.33203125" style="21" customWidth="1"/>
    <col min="6" max="6" width="15" style="21" customWidth="1"/>
    <col min="7" max="8" width="10.6640625" style="21"/>
    <col min="9" max="9" width="19.109375" style="21" customWidth="1"/>
    <col min="10" max="19" width="10.6640625" style="21"/>
    <col min="20" max="20" width="13.44140625" style="21" customWidth="1"/>
    <col min="21" max="27" width="10.6640625" style="3"/>
    <col min="28" max="28" width="12.44140625" style="3" customWidth="1"/>
    <col min="29" max="129" width="10.6640625" style="3"/>
    <col min="130" max="16384" width="10.6640625" style="21"/>
  </cols>
  <sheetData>
    <row r="1" spans="2:20" s="3" customFormat="1" x14ac:dyDescent="0.2"/>
    <row r="2" spans="2:20" s="3" customFormat="1" ht="20.100000000000001" customHeight="1" x14ac:dyDescent="0.45">
      <c r="B2" s="370" t="s">
        <v>126</v>
      </c>
      <c r="C2" s="370"/>
      <c r="D2" s="370"/>
      <c r="E2" s="370"/>
      <c r="F2" s="370"/>
      <c r="G2" s="370"/>
      <c r="H2" s="370"/>
      <c r="I2" s="370"/>
      <c r="J2" s="370"/>
      <c r="K2" s="370"/>
      <c r="L2" s="34"/>
      <c r="M2" s="34"/>
    </row>
    <row r="3" spans="2:20" s="3" customFormat="1" ht="20.100000000000001" customHeight="1" x14ac:dyDescent="0.45"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4"/>
      <c r="M3" s="34"/>
    </row>
    <row r="4" spans="2:20" s="3" customFormat="1" ht="24" customHeight="1" x14ac:dyDescent="0.2"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260"/>
      <c r="M4" s="261"/>
      <c r="N4" s="261"/>
      <c r="P4" s="262"/>
    </row>
    <row r="5" spans="2:20" s="3" customFormat="1" ht="20.100000000000001" customHeight="1" x14ac:dyDescent="0.45">
      <c r="B5" s="34"/>
      <c r="C5" s="34"/>
      <c r="D5" s="34"/>
      <c r="E5" s="34"/>
      <c r="F5" s="34"/>
      <c r="G5" s="34"/>
      <c r="H5" s="34"/>
      <c r="I5" s="34"/>
      <c r="J5" s="34"/>
      <c r="K5" s="34"/>
      <c r="L5" s="263"/>
      <c r="M5" s="264"/>
      <c r="N5" s="264"/>
      <c r="P5" s="262"/>
    </row>
    <row r="6" spans="2:20" s="3" customFormat="1" ht="20.100000000000001" customHeight="1" x14ac:dyDescent="0.2">
      <c r="B6" s="20"/>
      <c r="C6" s="20"/>
      <c r="D6" s="20"/>
      <c r="E6" s="20"/>
      <c r="F6" s="20"/>
      <c r="G6" s="20"/>
      <c r="H6" s="20"/>
      <c r="I6" s="20"/>
      <c r="J6" s="20"/>
      <c r="L6" s="265"/>
      <c r="M6" s="264"/>
      <c r="N6" s="264"/>
      <c r="P6" s="262"/>
    </row>
    <row r="7" spans="2:20" ht="20.100000000000001" customHeight="1" x14ac:dyDescent="0.2">
      <c r="B7" s="385" t="s">
        <v>194</v>
      </c>
      <c r="C7" s="385"/>
      <c r="D7" s="385"/>
      <c r="E7" s="16"/>
      <c r="F7" s="16"/>
      <c r="G7" s="16"/>
      <c r="H7" s="16"/>
      <c r="I7" s="16"/>
      <c r="J7" s="20"/>
      <c r="K7" s="3"/>
      <c r="L7" s="263"/>
      <c r="M7" s="264"/>
      <c r="N7" s="264"/>
      <c r="O7" s="3"/>
      <c r="P7" s="262"/>
      <c r="Q7" s="3"/>
      <c r="R7" s="3"/>
      <c r="S7" s="3"/>
      <c r="T7" s="3"/>
    </row>
    <row r="8" spans="2:20" ht="20.100000000000001" customHeight="1" x14ac:dyDescent="0.2">
      <c r="B8" s="385"/>
      <c r="C8" s="385"/>
      <c r="D8" s="385"/>
      <c r="E8" s="16"/>
      <c r="F8" s="16"/>
      <c r="G8" s="16"/>
      <c r="H8" s="16"/>
      <c r="I8" s="16"/>
      <c r="J8" s="20"/>
      <c r="K8" s="3"/>
      <c r="L8" s="3"/>
      <c r="M8" s="3"/>
      <c r="N8" s="3"/>
      <c r="O8" s="3"/>
      <c r="P8" s="266"/>
      <c r="Q8" s="3"/>
      <c r="R8" s="3"/>
      <c r="S8" s="3"/>
      <c r="T8" s="3"/>
    </row>
    <row r="9" spans="2:20" ht="20.100000000000001" customHeight="1" x14ac:dyDescent="0.2">
      <c r="B9" s="20"/>
      <c r="C9" s="386" t="s">
        <v>164</v>
      </c>
      <c r="D9" s="387"/>
      <c r="E9" s="387"/>
      <c r="F9" s="387"/>
      <c r="G9" s="387"/>
      <c r="H9" s="387"/>
      <c r="I9" s="388"/>
      <c r="J9" s="13"/>
      <c r="K9" s="3"/>
      <c r="L9" s="3"/>
      <c r="M9" s="3"/>
      <c r="N9" s="3"/>
      <c r="O9" s="3"/>
      <c r="P9" s="3"/>
      <c r="Q9" s="3"/>
      <c r="R9" s="3"/>
      <c r="S9" s="3"/>
      <c r="T9" s="3"/>
    </row>
    <row r="10" spans="2:20" ht="27.95" customHeight="1" x14ac:dyDescent="0.2">
      <c r="B10" s="20"/>
      <c r="C10" s="371" t="s">
        <v>133</v>
      </c>
      <c r="D10" s="372"/>
      <c r="E10" s="372"/>
      <c r="F10" s="303">
        <v>0</v>
      </c>
      <c r="G10" s="303"/>
      <c r="H10" s="303"/>
      <c r="I10" s="32" t="s">
        <v>128</v>
      </c>
      <c r="J10" s="1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0" ht="27.95" customHeight="1" x14ac:dyDescent="0.2">
      <c r="B11" s="20"/>
      <c r="C11" s="374" t="s">
        <v>26</v>
      </c>
      <c r="D11" s="375"/>
      <c r="E11" s="376"/>
      <c r="F11" s="379" t="s">
        <v>165</v>
      </c>
      <c r="G11" s="380"/>
      <c r="H11" s="380"/>
      <c r="I11" s="381"/>
      <c r="J11" s="1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20" ht="27.95" customHeight="1" x14ac:dyDescent="0.2">
      <c r="B12" s="20"/>
      <c r="C12" s="371" t="s">
        <v>134</v>
      </c>
      <c r="D12" s="372"/>
      <c r="E12" s="372"/>
      <c r="F12" s="303">
        <v>0</v>
      </c>
      <c r="G12" s="303"/>
      <c r="H12" s="303"/>
      <c r="I12" s="32" t="s">
        <v>128</v>
      </c>
      <c r="J12" s="13"/>
      <c r="K12" s="3"/>
      <c r="L12" s="3"/>
      <c r="M12" s="12"/>
      <c r="N12" s="3"/>
      <c r="O12" s="3"/>
      <c r="P12" s="3"/>
      <c r="Q12" s="3"/>
      <c r="R12" s="3"/>
      <c r="S12" s="3"/>
      <c r="T12" s="3"/>
    </row>
    <row r="13" spans="2:20" ht="27.95" customHeight="1" x14ac:dyDescent="0.2">
      <c r="B13" s="20"/>
      <c r="C13" s="374" t="s">
        <v>26</v>
      </c>
      <c r="D13" s="375"/>
      <c r="E13" s="376"/>
      <c r="F13" s="379" t="s">
        <v>166</v>
      </c>
      <c r="G13" s="380"/>
      <c r="H13" s="380"/>
      <c r="I13" s="381"/>
      <c r="J13" s="13"/>
      <c r="K13" s="3"/>
      <c r="L13" s="3"/>
      <c r="M13" s="12"/>
      <c r="N13" s="3"/>
      <c r="O13" s="3"/>
      <c r="P13" s="3"/>
      <c r="Q13" s="3"/>
      <c r="R13" s="3"/>
      <c r="S13" s="3"/>
      <c r="T13" s="3"/>
    </row>
    <row r="14" spans="2:20" s="3" customFormat="1" ht="27.95" customHeight="1" x14ac:dyDescent="0.2">
      <c r="B14" s="20"/>
      <c r="C14" s="377" t="s">
        <v>135</v>
      </c>
      <c r="D14" s="378"/>
      <c r="E14" s="378"/>
      <c r="F14" s="303">
        <v>0</v>
      </c>
      <c r="G14" s="303"/>
      <c r="H14" s="303"/>
      <c r="I14" s="32" t="s">
        <v>128</v>
      </c>
      <c r="J14" s="13"/>
      <c r="M14" s="12"/>
    </row>
    <row r="15" spans="2:20" s="3" customFormat="1" ht="27.95" customHeight="1" x14ac:dyDescent="0.2">
      <c r="B15" s="20"/>
      <c r="C15" s="374" t="s">
        <v>26</v>
      </c>
      <c r="D15" s="375"/>
      <c r="E15" s="376"/>
      <c r="F15" s="379" t="s">
        <v>167</v>
      </c>
      <c r="G15" s="380"/>
      <c r="H15" s="380"/>
      <c r="I15" s="381"/>
      <c r="J15" s="13"/>
      <c r="M15" s="12"/>
    </row>
    <row r="16" spans="2:20" s="3" customFormat="1" ht="27.95" customHeight="1" x14ac:dyDescent="0.2">
      <c r="B16" s="20"/>
      <c r="C16" s="371" t="s">
        <v>136</v>
      </c>
      <c r="D16" s="372"/>
      <c r="E16" s="373"/>
      <c r="F16" s="303">
        <v>0</v>
      </c>
      <c r="G16" s="303"/>
      <c r="H16" s="303"/>
      <c r="I16" s="32" t="s">
        <v>156</v>
      </c>
      <c r="J16" s="13"/>
      <c r="M16" s="12"/>
    </row>
    <row r="17" spans="2:59" s="3" customFormat="1" ht="27.95" customHeight="1" x14ac:dyDescent="0.2">
      <c r="B17" s="20"/>
      <c r="C17" s="374" t="s">
        <v>26</v>
      </c>
      <c r="D17" s="375"/>
      <c r="E17" s="376"/>
      <c r="F17" s="379" t="s">
        <v>168</v>
      </c>
      <c r="G17" s="380"/>
      <c r="H17" s="380"/>
      <c r="I17" s="381"/>
      <c r="J17" s="13"/>
      <c r="M17" s="12"/>
    </row>
    <row r="18" spans="2:59" s="3" customFormat="1" ht="27.95" customHeight="1" x14ac:dyDescent="0.2">
      <c r="B18" s="20"/>
      <c r="C18" s="371" t="s">
        <v>137</v>
      </c>
      <c r="D18" s="372"/>
      <c r="E18" s="373"/>
      <c r="F18" s="303">
        <v>0</v>
      </c>
      <c r="G18" s="303"/>
      <c r="H18" s="303"/>
      <c r="I18" s="32" t="s">
        <v>156</v>
      </c>
      <c r="J18" s="13"/>
      <c r="M18" s="12"/>
    </row>
    <row r="19" spans="2:59" s="3" customFormat="1" ht="27.95" customHeight="1" x14ac:dyDescent="0.2">
      <c r="B19" s="20"/>
      <c r="C19" s="374" t="s">
        <v>26</v>
      </c>
      <c r="D19" s="375"/>
      <c r="E19" s="376"/>
      <c r="F19" s="379" t="s">
        <v>169</v>
      </c>
      <c r="G19" s="380"/>
      <c r="H19" s="380"/>
      <c r="I19" s="381"/>
      <c r="J19" s="13"/>
      <c r="M19" s="12"/>
    </row>
    <row r="20" spans="2:59" s="3" customFormat="1" ht="27.95" customHeight="1" x14ac:dyDescent="0.2">
      <c r="B20" s="20"/>
      <c r="C20" s="371" t="s">
        <v>140</v>
      </c>
      <c r="D20" s="372"/>
      <c r="E20" s="373"/>
      <c r="F20" s="303">
        <v>0</v>
      </c>
      <c r="G20" s="303"/>
      <c r="H20" s="303"/>
      <c r="I20" s="32" t="s">
        <v>156</v>
      </c>
      <c r="J20" s="13"/>
      <c r="M20" s="12"/>
    </row>
    <row r="21" spans="2:59" s="3" customFormat="1" ht="27.95" customHeight="1" x14ac:dyDescent="0.2">
      <c r="B21" s="20"/>
      <c r="C21" s="374" t="s">
        <v>26</v>
      </c>
      <c r="D21" s="375"/>
      <c r="E21" s="376"/>
      <c r="F21" s="379" t="s">
        <v>170</v>
      </c>
      <c r="G21" s="380"/>
      <c r="H21" s="380"/>
      <c r="I21" s="381"/>
      <c r="J21" s="13"/>
      <c r="M21" s="12"/>
    </row>
    <row r="22" spans="2:59" s="3" customFormat="1" ht="27.95" customHeight="1" x14ac:dyDescent="0.2">
      <c r="B22" s="20"/>
      <c r="C22" s="371" t="s">
        <v>142</v>
      </c>
      <c r="D22" s="372"/>
      <c r="E22" s="373"/>
      <c r="F22" s="303">
        <v>0</v>
      </c>
      <c r="G22" s="303"/>
      <c r="H22" s="303"/>
      <c r="I22" s="32" t="s">
        <v>156</v>
      </c>
      <c r="J22" s="13"/>
      <c r="M22" s="12"/>
    </row>
    <row r="23" spans="2:59" s="3" customFormat="1" ht="27.95" customHeight="1" x14ac:dyDescent="0.2">
      <c r="B23" s="20"/>
      <c r="C23" s="374" t="s">
        <v>26</v>
      </c>
      <c r="D23" s="375"/>
      <c r="E23" s="376"/>
      <c r="F23" s="379" t="s">
        <v>171</v>
      </c>
      <c r="G23" s="380"/>
      <c r="H23" s="380"/>
      <c r="I23" s="381"/>
      <c r="J23" s="13"/>
      <c r="M23" s="12"/>
    </row>
    <row r="24" spans="2:59" s="3" customFormat="1" ht="27.95" customHeight="1" x14ac:dyDescent="0.2">
      <c r="B24" s="20"/>
      <c r="C24" s="371" t="s">
        <v>144</v>
      </c>
      <c r="D24" s="372"/>
      <c r="E24" s="373"/>
      <c r="F24" s="303">
        <v>0</v>
      </c>
      <c r="G24" s="303"/>
      <c r="H24" s="303"/>
      <c r="I24" s="32" t="s">
        <v>156</v>
      </c>
      <c r="J24" s="13"/>
      <c r="M24" s="12"/>
    </row>
    <row r="25" spans="2:59" s="3" customFormat="1" ht="27.95" customHeight="1" x14ac:dyDescent="0.2">
      <c r="B25" s="20"/>
      <c r="C25" s="374" t="s">
        <v>26</v>
      </c>
      <c r="D25" s="375"/>
      <c r="E25" s="376"/>
      <c r="F25" s="379" t="s">
        <v>172</v>
      </c>
      <c r="G25" s="380"/>
      <c r="H25" s="380"/>
      <c r="I25" s="381"/>
      <c r="J25" s="13"/>
      <c r="M25" s="12"/>
    </row>
    <row r="26" spans="2:59" s="3" customFormat="1" ht="27.95" customHeight="1" x14ac:dyDescent="0.2">
      <c r="B26" s="20"/>
      <c r="C26" s="371" t="s">
        <v>146</v>
      </c>
      <c r="D26" s="372"/>
      <c r="E26" s="373"/>
      <c r="F26" s="303">
        <v>0</v>
      </c>
      <c r="G26" s="303"/>
      <c r="H26" s="303"/>
      <c r="I26" s="32" t="s">
        <v>157</v>
      </c>
      <c r="J26" s="13"/>
      <c r="M26" s="12"/>
    </row>
    <row r="27" spans="2:59" s="3" customFormat="1" ht="27.95" customHeight="1" x14ac:dyDescent="0.2">
      <c r="B27" s="20"/>
      <c r="C27" s="374" t="s">
        <v>26</v>
      </c>
      <c r="D27" s="375"/>
      <c r="E27" s="376"/>
      <c r="F27" s="379" t="s">
        <v>173</v>
      </c>
      <c r="G27" s="380"/>
      <c r="H27" s="380"/>
      <c r="I27" s="381"/>
      <c r="J27" s="13"/>
      <c r="M27" s="12"/>
    </row>
    <row r="28" spans="2:59" s="3" customFormat="1" ht="27.95" customHeight="1" x14ac:dyDescent="0.2">
      <c r="B28" s="20"/>
      <c r="C28" s="371" t="s">
        <v>148</v>
      </c>
      <c r="D28" s="372"/>
      <c r="E28" s="373"/>
      <c r="F28" s="303">
        <v>0</v>
      </c>
      <c r="G28" s="303"/>
      <c r="H28" s="303"/>
      <c r="I28" s="32" t="s">
        <v>157</v>
      </c>
      <c r="J28" s="13"/>
      <c r="M28" s="12"/>
    </row>
    <row r="29" spans="2:59" s="3" customFormat="1" ht="27.95" customHeight="1" x14ac:dyDescent="0.2">
      <c r="B29" s="20"/>
      <c r="C29" s="374" t="s">
        <v>26</v>
      </c>
      <c r="D29" s="375"/>
      <c r="E29" s="376"/>
      <c r="F29" s="379" t="s">
        <v>174</v>
      </c>
      <c r="G29" s="380"/>
      <c r="H29" s="380"/>
      <c r="I29" s="381"/>
      <c r="J29" s="13"/>
      <c r="M29" s="12"/>
    </row>
    <row r="30" spans="2:59" s="3" customFormat="1" ht="27.95" customHeight="1" x14ac:dyDescent="0.2">
      <c r="B30" s="20"/>
      <c r="C30" s="371" t="s">
        <v>150</v>
      </c>
      <c r="D30" s="372"/>
      <c r="E30" s="373"/>
      <c r="F30" s="406">
        <v>0</v>
      </c>
      <c r="G30" s="407"/>
      <c r="H30" s="408"/>
      <c r="I30" s="32" t="s">
        <v>157</v>
      </c>
      <c r="J30" s="13"/>
      <c r="M30" s="12"/>
    </row>
    <row r="31" spans="2:59" s="3" customFormat="1" ht="27.95" customHeight="1" x14ac:dyDescent="0.2">
      <c r="B31" s="20"/>
      <c r="C31" s="382" t="s">
        <v>26</v>
      </c>
      <c r="D31" s="383"/>
      <c r="E31" s="384"/>
      <c r="F31" s="379" t="s">
        <v>175</v>
      </c>
      <c r="G31" s="380"/>
      <c r="H31" s="380"/>
      <c r="I31" s="381"/>
      <c r="J31" s="13"/>
      <c r="M31" s="12"/>
    </row>
    <row r="32" spans="2:59" s="3" customFormat="1" ht="21.95" customHeight="1" x14ac:dyDescent="0.4">
      <c r="B32" s="20"/>
      <c r="C32" s="20"/>
      <c r="D32" s="14"/>
      <c r="E32" s="15"/>
      <c r="F32" s="15"/>
      <c r="G32" s="15"/>
      <c r="H32" s="15"/>
      <c r="I32" s="15"/>
      <c r="J32" s="13"/>
      <c r="M32" s="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</row>
    <row r="33" spans="1:129" s="3" customFormat="1" ht="20.100000000000001" customHeight="1" x14ac:dyDescent="0.4"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</row>
    <row r="34" spans="1:129" s="3" customFormat="1" ht="20.100000000000001" customHeight="1" x14ac:dyDescent="0.4">
      <c r="B34" s="403" t="s">
        <v>38</v>
      </c>
      <c r="C34" s="403"/>
      <c r="D34" s="403"/>
      <c r="P34" s="404" t="s">
        <v>56</v>
      </c>
      <c r="Q34" s="404"/>
      <c r="R34" s="404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</row>
    <row r="35" spans="1:129" s="3" customFormat="1" ht="20.100000000000001" customHeight="1" x14ac:dyDescent="0.2">
      <c r="B35" s="403"/>
      <c r="C35" s="403"/>
      <c r="D35" s="403"/>
      <c r="P35" s="404"/>
      <c r="Q35" s="404"/>
      <c r="R35" s="404"/>
    </row>
    <row r="36" spans="1:129" s="4" customFormat="1" ht="28.35" customHeight="1" x14ac:dyDescent="0.25">
      <c r="A36" s="2"/>
      <c r="B36" s="2"/>
      <c r="C36" s="405" t="s">
        <v>24</v>
      </c>
      <c r="D36" s="409" t="s">
        <v>36</v>
      </c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2"/>
      <c r="P36" s="400" t="s">
        <v>24</v>
      </c>
      <c r="Q36" s="389" t="s">
        <v>127</v>
      </c>
      <c r="R36" s="390"/>
      <c r="S36" s="390"/>
      <c r="T36" s="391"/>
      <c r="U36" s="389" t="s">
        <v>134</v>
      </c>
      <c r="V36" s="390"/>
      <c r="W36" s="390"/>
      <c r="X36" s="391"/>
      <c r="Y36" s="389" t="s">
        <v>135</v>
      </c>
      <c r="Z36" s="390"/>
      <c r="AA36" s="390"/>
      <c r="AB36" s="391"/>
      <c r="AC36" s="389" t="s">
        <v>136</v>
      </c>
      <c r="AD36" s="390"/>
      <c r="AE36" s="390"/>
      <c r="AF36" s="391"/>
      <c r="AG36" s="389" t="s">
        <v>137</v>
      </c>
      <c r="AH36" s="390"/>
      <c r="AI36" s="390"/>
      <c r="AJ36" s="391"/>
      <c r="AK36" s="389" t="s">
        <v>140</v>
      </c>
      <c r="AL36" s="390"/>
      <c r="AM36" s="390"/>
      <c r="AN36" s="391"/>
      <c r="AO36" s="389" t="s">
        <v>142</v>
      </c>
      <c r="AP36" s="390"/>
      <c r="AQ36" s="390"/>
      <c r="AR36" s="391"/>
      <c r="AS36" s="389" t="s">
        <v>144</v>
      </c>
      <c r="AT36" s="390"/>
      <c r="AU36" s="390"/>
      <c r="AV36" s="391"/>
      <c r="AW36" s="389" t="s">
        <v>146</v>
      </c>
      <c r="AX36" s="390"/>
      <c r="AY36" s="390"/>
      <c r="AZ36" s="391"/>
      <c r="BA36" s="389" t="s">
        <v>148</v>
      </c>
      <c r="BB36" s="390"/>
      <c r="BC36" s="390"/>
      <c r="BD36" s="391"/>
      <c r="BE36" s="389" t="s">
        <v>150</v>
      </c>
      <c r="BF36" s="390"/>
      <c r="BG36" s="390"/>
      <c r="BH36" s="391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</row>
    <row r="37" spans="1:129" s="4" customFormat="1" ht="20.100000000000001" customHeight="1" x14ac:dyDescent="0.25">
      <c r="A37" s="2"/>
      <c r="B37" s="2"/>
      <c r="C37" s="405"/>
      <c r="D37" s="392" t="s">
        <v>151</v>
      </c>
      <c r="E37" s="394" t="s">
        <v>158</v>
      </c>
      <c r="F37" s="394" t="s">
        <v>152</v>
      </c>
      <c r="G37" s="394" t="s">
        <v>159</v>
      </c>
      <c r="H37" s="397" t="s">
        <v>153</v>
      </c>
      <c r="I37" s="397" t="s">
        <v>160</v>
      </c>
      <c r="J37" s="397" t="s">
        <v>154</v>
      </c>
      <c r="K37" s="397" t="s">
        <v>161</v>
      </c>
      <c r="L37" s="397" t="s">
        <v>155</v>
      </c>
      <c r="M37" s="397" t="s">
        <v>162</v>
      </c>
      <c r="N37" s="397" t="s">
        <v>163</v>
      </c>
      <c r="O37" s="2"/>
      <c r="P37" s="401"/>
      <c r="Q37" s="399" t="s">
        <v>27</v>
      </c>
      <c r="R37" s="399" t="s">
        <v>61</v>
      </c>
      <c r="S37" s="399" t="s">
        <v>129</v>
      </c>
      <c r="T37" s="399" t="s">
        <v>28</v>
      </c>
      <c r="U37" s="399" t="s">
        <v>27</v>
      </c>
      <c r="V37" s="399" t="s">
        <v>61</v>
      </c>
      <c r="W37" s="399" t="s">
        <v>130</v>
      </c>
      <c r="X37" s="399" t="s">
        <v>28</v>
      </c>
      <c r="Y37" s="399" t="s">
        <v>27</v>
      </c>
      <c r="Z37" s="399" t="s">
        <v>61</v>
      </c>
      <c r="AA37" s="399" t="s">
        <v>130</v>
      </c>
      <c r="AB37" s="399" t="s">
        <v>28</v>
      </c>
      <c r="AC37" s="399" t="s">
        <v>27</v>
      </c>
      <c r="AD37" s="399" t="s">
        <v>61</v>
      </c>
      <c r="AE37" s="399" t="s">
        <v>138</v>
      </c>
      <c r="AF37" s="399" t="s">
        <v>28</v>
      </c>
      <c r="AG37" s="399" t="s">
        <v>27</v>
      </c>
      <c r="AH37" s="399" t="s">
        <v>61</v>
      </c>
      <c r="AI37" s="399" t="s">
        <v>139</v>
      </c>
      <c r="AJ37" s="399" t="s">
        <v>28</v>
      </c>
      <c r="AK37" s="399" t="s">
        <v>27</v>
      </c>
      <c r="AL37" s="399" t="s">
        <v>61</v>
      </c>
      <c r="AM37" s="399" t="s">
        <v>141</v>
      </c>
      <c r="AN37" s="399" t="s">
        <v>28</v>
      </c>
      <c r="AO37" s="399" t="s">
        <v>27</v>
      </c>
      <c r="AP37" s="399" t="s">
        <v>61</v>
      </c>
      <c r="AQ37" s="399" t="s">
        <v>143</v>
      </c>
      <c r="AR37" s="399" t="s">
        <v>28</v>
      </c>
      <c r="AS37" s="399" t="s">
        <v>27</v>
      </c>
      <c r="AT37" s="399" t="s">
        <v>61</v>
      </c>
      <c r="AU37" s="399" t="s">
        <v>145</v>
      </c>
      <c r="AV37" s="399" t="s">
        <v>28</v>
      </c>
      <c r="AW37" s="399" t="s">
        <v>27</v>
      </c>
      <c r="AX37" s="399" t="s">
        <v>61</v>
      </c>
      <c r="AY37" s="399" t="s">
        <v>147</v>
      </c>
      <c r="AZ37" s="399" t="s">
        <v>28</v>
      </c>
      <c r="BA37" s="399" t="s">
        <v>27</v>
      </c>
      <c r="BB37" s="399" t="s">
        <v>61</v>
      </c>
      <c r="BC37" s="399" t="s">
        <v>149</v>
      </c>
      <c r="BD37" s="399" t="s">
        <v>28</v>
      </c>
      <c r="BE37" s="399" t="s">
        <v>27</v>
      </c>
      <c r="BF37" s="399" t="s">
        <v>61</v>
      </c>
      <c r="BG37" s="399" t="s">
        <v>149</v>
      </c>
      <c r="BH37" s="399" t="s">
        <v>28</v>
      </c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</row>
    <row r="38" spans="1:129" s="4" customFormat="1" ht="20.100000000000001" customHeight="1" x14ac:dyDescent="0.25">
      <c r="A38" s="2"/>
      <c r="B38" s="2"/>
      <c r="C38" s="405"/>
      <c r="D38" s="393"/>
      <c r="E38" s="395"/>
      <c r="F38" s="395"/>
      <c r="G38" s="396"/>
      <c r="H38" s="398"/>
      <c r="I38" s="398"/>
      <c r="J38" s="398"/>
      <c r="K38" s="398"/>
      <c r="L38" s="398"/>
      <c r="M38" s="398"/>
      <c r="N38" s="398"/>
      <c r="O38" s="2"/>
      <c r="P38" s="402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399"/>
      <c r="BG38" s="399"/>
      <c r="BH38" s="399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</row>
    <row r="39" spans="1:129" s="4" customFormat="1" ht="20.100000000000001" customHeight="1" x14ac:dyDescent="0.25">
      <c r="A39" s="2"/>
      <c r="B39" s="2"/>
      <c r="C39" s="29" t="s">
        <v>21</v>
      </c>
      <c r="D39" s="17">
        <f>+S39/1000000</f>
        <v>0</v>
      </c>
      <c r="E39" s="17">
        <f>+W39/1000000</f>
        <v>0</v>
      </c>
      <c r="F39" s="17">
        <f>+AA39/1000000</f>
        <v>0</v>
      </c>
      <c r="G39" s="17">
        <f>+AE39/1000000</f>
        <v>0</v>
      </c>
      <c r="H39" s="17">
        <f>+AI39/1000000</f>
        <v>0</v>
      </c>
      <c r="I39" s="17">
        <f>+AM39/1000000</f>
        <v>0</v>
      </c>
      <c r="J39" s="17">
        <f>+AQ39/1000000</f>
        <v>0</v>
      </c>
      <c r="K39" s="17">
        <f>+AU39/1000000</f>
        <v>0</v>
      </c>
      <c r="L39" s="17">
        <f>+AY39/1000000</f>
        <v>0</v>
      </c>
      <c r="M39" s="17">
        <f>+BC39/1000000</f>
        <v>0</v>
      </c>
      <c r="N39" s="17">
        <f>+BG39/1000000</f>
        <v>0</v>
      </c>
      <c r="O39" s="2"/>
      <c r="P39" s="18" t="s">
        <v>21</v>
      </c>
      <c r="Q39" s="6">
        <v>320</v>
      </c>
      <c r="R39" s="6" t="s">
        <v>99</v>
      </c>
      <c r="S39" s="7">
        <f>+$F$10*Q39</f>
        <v>0</v>
      </c>
      <c r="T39" s="8" t="s">
        <v>90</v>
      </c>
      <c r="U39" s="6">
        <v>320</v>
      </c>
      <c r="V39" s="6" t="s">
        <v>99</v>
      </c>
      <c r="W39" s="7">
        <f>$F$12*U39</f>
        <v>0</v>
      </c>
      <c r="X39" s="8" t="s">
        <v>90</v>
      </c>
      <c r="Y39" s="6">
        <v>320</v>
      </c>
      <c r="Z39" s="6" t="s">
        <v>99</v>
      </c>
      <c r="AA39" s="7">
        <f>+$F$14*Y39</f>
        <v>0</v>
      </c>
      <c r="AB39" s="8" t="s">
        <v>90</v>
      </c>
      <c r="AC39" s="6">
        <v>6</v>
      </c>
      <c r="AD39" s="6" t="s">
        <v>99</v>
      </c>
      <c r="AE39" s="7">
        <f>+$F$16*AC39</f>
        <v>0</v>
      </c>
      <c r="AF39" s="8" t="s">
        <v>90</v>
      </c>
      <c r="AG39" s="6">
        <v>560</v>
      </c>
      <c r="AH39" s="6" t="s">
        <v>99</v>
      </c>
      <c r="AI39" s="7">
        <f>+$F$18*AG39</f>
        <v>0</v>
      </c>
      <c r="AJ39" s="8" t="s">
        <v>90</v>
      </c>
      <c r="AK39" s="6">
        <v>4.5</v>
      </c>
      <c r="AL39" s="6" t="s">
        <v>99</v>
      </c>
      <c r="AM39" s="7">
        <f>+$F$14*AK39</f>
        <v>0</v>
      </c>
      <c r="AN39" s="8" t="s">
        <v>90</v>
      </c>
      <c r="AO39" s="6">
        <v>14800</v>
      </c>
      <c r="AP39" s="6" t="s">
        <v>99</v>
      </c>
      <c r="AQ39" s="7">
        <f>+$F$22*AO39</f>
        <v>0</v>
      </c>
      <c r="AR39" s="8" t="s">
        <v>90</v>
      </c>
      <c r="AS39" s="6">
        <v>20</v>
      </c>
      <c r="AT39" s="6" t="s">
        <v>99</v>
      </c>
      <c r="AU39" s="7">
        <f>+$F$24*AS39</f>
        <v>0</v>
      </c>
      <c r="AV39" s="8" t="s">
        <v>90</v>
      </c>
      <c r="AW39" s="6">
        <v>15</v>
      </c>
      <c r="AX39" s="6" t="s">
        <v>99</v>
      </c>
      <c r="AY39" s="7">
        <f>+$F$26*AW39</f>
        <v>0</v>
      </c>
      <c r="AZ39" s="8" t="s">
        <v>90</v>
      </c>
      <c r="BA39" s="6">
        <v>210</v>
      </c>
      <c r="BB39" s="6" t="s">
        <v>99</v>
      </c>
      <c r="BC39" s="7">
        <f>+$F$28*BA39</f>
        <v>0</v>
      </c>
      <c r="BD39" s="8" t="s">
        <v>90</v>
      </c>
      <c r="BE39" s="6">
        <v>15</v>
      </c>
      <c r="BF39" s="6" t="s">
        <v>99</v>
      </c>
      <c r="BG39" s="7">
        <f>+$F$30*BE39</f>
        <v>0</v>
      </c>
      <c r="BH39" s="8" t="s">
        <v>90</v>
      </c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</row>
    <row r="40" spans="1:129" s="4" customFormat="1" ht="20.100000000000001" customHeight="1" x14ac:dyDescent="0.25">
      <c r="A40" s="2"/>
      <c r="B40" s="2"/>
      <c r="C40" s="30" t="s">
        <v>42</v>
      </c>
      <c r="D40" s="17">
        <f>+S40/1000000</f>
        <v>0</v>
      </c>
      <c r="E40" s="17">
        <f>+W40/1000000</f>
        <v>0</v>
      </c>
      <c r="F40" s="17">
        <f>+AA40/1000000</f>
        <v>0</v>
      </c>
      <c r="G40" s="17">
        <f>+AE40/1000000</f>
        <v>0</v>
      </c>
      <c r="H40" s="17">
        <f t="shared" ref="H40:H41" si="0">+AI40/1000000</f>
        <v>0</v>
      </c>
      <c r="I40" s="17">
        <f>+AM40/1000000</f>
        <v>0</v>
      </c>
      <c r="J40" s="17">
        <f t="shared" ref="J40:J41" si="1">+AQ40/1000000</f>
        <v>0</v>
      </c>
      <c r="K40" s="17">
        <f t="shared" ref="K40:K53" si="2">+AU40/1000000</f>
        <v>0</v>
      </c>
      <c r="L40" s="17">
        <f t="shared" ref="L40:L59" si="3">+AY40/1000000</f>
        <v>0</v>
      </c>
      <c r="M40" s="17">
        <f t="shared" ref="M40:M59" si="4">+BC40/1000000</f>
        <v>0</v>
      </c>
      <c r="N40" s="17">
        <f t="shared" ref="N40:N59" si="5">+BG40/1000000</f>
        <v>0</v>
      </c>
      <c r="O40" s="2"/>
      <c r="P40" s="35" t="s">
        <v>117</v>
      </c>
      <c r="Q40" s="6">
        <v>250</v>
      </c>
      <c r="R40" s="6" t="s">
        <v>99</v>
      </c>
      <c r="S40" s="7">
        <f t="shared" ref="S40" si="6">+$F$10*Q40</f>
        <v>0</v>
      </c>
      <c r="T40" s="8" t="s">
        <v>90</v>
      </c>
      <c r="U40" s="6">
        <v>260</v>
      </c>
      <c r="V40" s="6" t="s">
        <v>99</v>
      </c>
      <c r="W40" s="7">
        <f>$F$12*U40</f>
        <v>0</v>
      </c>
      <c r="X40" s="8" t="s">
        <v>90</v>
      </c>
      <c r="Y40" s="6">
        <v>250</v>
      </c>
      <c r="Z40" s="6" t="s">
        <v>99</v>
      </c>
      <c r="AA40" s="7">
        <f>+$F$14*Y40</f>
        <v>0</v>
      </c>
      <c r="AB40" s="8" t="s">
        <v>90</v>
      </c>
      <c r="AC40" s="6">
        <v>5</v>
      </c>
      <c r="AD40" s="6" t="s">
        <v>99</v>
      </c>
      <c r="AE40" s="7">
        <f t="shared" ref="AE40:AE41" si="7">+$F$16*AC40</f>
        <v>0</v>
      </c>
      <c r="AF40" s="8" t="s">
        <v>90</v>
      </c>
      <c r="AG40" s="6">
        <v>450</v>
      </c>
      <c r="AH40" s="6" t="s">
        <v>99</v>
      </c>
      <c r="AI40" s="7">
        <f t="shared" ref="AI40:AI41" si="8">+$F$18*AG40</f>
        <v>0</v>
      </c>
      <c r="AJ40" s="8" t="s">
        <v>90</v>
      </c>
      <c r="AK40" s="6">
        <v>3.5</v>
      </c>
      <c r="AL40" s="6" t="s">
        <v>99</v>
      </c>
      <c r="AM40" s="7">
        <f>+$F$14*AK40</f>
        <v>0</v>
      </c>
      <c r="AN40" s="8" t="s">
        <v>90</v>
      </c>
      <c r="AO40" s="6">
        <v>11800</v>
      </c>
      <c r="AP40" s="6" t="s">
        <v>99</v>
      </c>
      <c r="AQ40" s="7">
        <f t="shared" ref="AQ40" si="9">+$F$22*AO40</f>
        <v>0</v>
      </c>
      <c r="AR40" s="8" t="s">
        <v>90</v>
      </c>
      <c r="AS40" s="6">
        <v>16</v>
      </c>
      <c r="AT40" s="6" t="s">
        <v>99</v>
      </c>
      <c r="AU40" s="7">
        <f t="shared" ref="AU40:AU41" si="10">+$F$24*AS40</f>
        <v>0</v>
      </c>
      <c r="AV40" s="8" t="s">
        <v>90</v>
      </c>
      <c r="AW40" s="6">
        <v>13</v>
      </c>
      <c r="AX40" s="6" t="s">
        <v>99</v>
      </c>
      <c r="AY40" s="7">
        <f t="shared" ref="AY40:AY41" si="11">+$F$26*AW40</f>
        <v>0</v>
      </c>
      <c r="AZ40" s="8" t="s">
        <v>90</v>
      </c>
      <c r="BA40" s="6">
        <v>170</v>
      </c>
      <c r="BB40" s="6" t="s">
        <v>99</v>
      </c>
      <c r="BC40" s="7">
        <f t="shared" ref="BC40:BC41" si="12">+$F$28*BA40</f>
        <v>0</v>
      </c>
      <c r="BD40" s="8" t="s">
        <v>90</v>
      </c>
      <c r="BE40" s="6">
        <v>13</v>
      </c>
      <c r="BF40" s="6" t="s">
        <v>99</v>
      </c>
      <c r="BG40" s="7">
        <f t="shared" ref="BG40:BG41" si="13">+$F$30*BE40</f>
        <v>0</v>
      </c>
      <c r="BH40" s="8" t="s">
        <v>90</v>
      </c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</row>
    <row r="41" spans="1:129" s="4" customFormat="1" ht="20.100000000000001" customHeight="1" x14ac:dyDescent="0.25">
      <c r="A41" s="2"/>
      <c r="B41" s="2"/>
      <c r="C41" s="30" t="s">
        <v>43</v>
      </c>
      <c r="D41" s="17">
        <f>+S41/1000000</f>
        <v>0</v>
      </c>
      <c r="E41" s="17">
        <f>+W41/1000000</f>
        <v>0</v>
      </c>
      <c r="F41" s="17">
        <f>+AA41/1000000</f>
        <v>0</v>
      </c>
      <c r="G41" s="17">
        <f>+AE41/1000000</f>
        <v>0</v>
      </c>
      <c r="H41" s="17">
        <f t="shared" si="0"/>
        <v>0</v>
      </c>
      <c r="I41" s="17">
        <f>+AM41/1000000</f>
        <v>0</v>
      </c>
      <c r="J41" s="17">
        <f t="shared" si="1"/>
        <v>0</v>
      </c>
      <c r="K41" s="17">
        <f t="shared" si="2"/>
        <v>0</v>
      </c>
      <c r="L41" s="17">
        <f t="shared" si="3"/>
        <v>0</v>
      </c>
      <c r="M41" s="17">
        <f t="shared" si="4"/>
        <v>0</v>
      </c>
      <c r="N41" s="17">
        <f t="shared" si="5"/>
        <v>0</v>
      </c>
      <c r="O41" s="2"/>
      <c r="P41" s="35" t="s">
        <v>118</v>
      </c>
      <c r="Q41" s="6">
        <v>90</v>
      </c>
      <c r="R41" s="6" t="s">
        <v>99</v>
      </c>
      <c r="S41" s="7">
        <f t="shared" ref="S41" si="14">+$F$10*Q41</f>
        <v>0</v>
      </c>
      <c r="T41" s="8" t="s">
        <v>90</v>
      </c>
      <c r="U41" s="6">
        <v>200</v>
      </c>
      <c r="V41" s="6" t="s">
        <v>99</v>
      </c>
      <c r="W41" s="7">
        <f>$F$12*U41</f>
        <v>0</v>
      </c>
      <c r="X41" s="8" t="s">
        <v>90</v>
      </c>
      <c r="Y41" s="6">
        <v>190</v>
      </c>
      <c r="Z41" s="6" t="s">
        <v>99</v>
      </c>
      <c r="AA41" s="7">
        <f>+$F$14*Y41</f>
        <v>0</v>
      </c>
      <c r="AB41" s="8" t="s">
        <v>90</v>
      </c>
      <c r="AC41" s="6">
        <v>2.5</v>
      </c>
      <c r="AD41" s="6" t="s">
        <v>99</v>
      </c>
      <c r="AE41" s="7">
        <f t="shared" si="7"/>
        <v>0</v>
      </c>
      <c r="AF41" s="8" t="s">
        <v>90</v>
      </c>
      <c r="AG41" s="6">
        <v>225</v>
      </c>
      <c r="AH41" s="6" t="s">
        <v>99</v>
      </c>
      <c r="AI41" s="7">
        <f t="shared" si="8"/>
        <v>0</v>
      </c>
      <c r="AJ41" s="8" t="s">
        <v>90</v>
      </c>
      <c r="AK41" s="6">
        <v>1.7</v>
      </c>
      <c r="AL41" s="6" t="s">
        <v>99</v>
      </c>
      <c r="AM41" s="7">
        <f>+$F$14*AK41</f>
        <v>0</v>
      </c>
      <c r="AN41" s="8" t="s">
        <v>90</v>
      </c>
      <c r="AO41" s="6">
        <v>8800</v>
      </c>
      <c r="AP41" s="6" t="s">
        <v>99</v>
      </c>
      <c r="AQ41" s="7">
        <f>+$F$22*AO41</f>
        <v>0</v>
      </c>
      <c r="AR41" s="8" t="s">
        <v>90</v>
      </c>
      <c r="AS41" s="6">
        <v>8</v>
      </c>
      <c r="AT41" s="6" t="s">
        <v>99</v>
      </c>
      <c r="AU41" s="7">
        <f t="shared" si="10"/>
        <v>0</v>
      </c>
      <c r="AV41" s="8" t="s">
        <v>90</v>
      </c>
      <c r="AW41" s="6">
        <v>12</v>
      </c>
      <c r="AX41" s="6" t="s">
        <v>99</v>
      </c>
      <c r="AY41" s="7">
        <f t="shared" si="11"/>
        <v>0</v>
      </c>
      <c r="AZ41" s="8" t="s">
        <v>90</v>
      </c>
      <c r="BA41" s="6">
        <v>130</v>
      </c>
      <c r="BB41" s="6" t="s">
        <v>99</v>
      </c>
      <c r="BC41" s="7">
        <f t="shared" si="12"/>
        <v>0</v>
      </c>
      <c r="BD41" s="8" t="s">
        <v>90</v>
      </c>
      <c r="BE41" s="6">
        <v>12</v>
      </c>
      <c r="BF41" s="6" t="s">
        <v>99</v>
      </c>
      <c r="BG41" s="7">
        <f t="shared" si="13"/>
        <v>0</v>
      </c>
      <c r="BH41" s="8" t="s">
        <v>90</v>
      </c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</row>
    <row r="42" spans="1:129" s="4" customFormat="1" ht="20.100000000000001" customHeight="1" x14ac:dyDescent="0.25">
      <c r="A42" s="2"/>
      <c r="B42" s="2"/>
      <c r="C42" s="29" t="s">
        <v>22</v>
      </c>
      <c r="D42" s="33" t="s">
        <v>25</v>
      </c>
      <c r="E42" s="33" t="s">
        <v>25</v>
      </c>
      <c r="F42" s="33" t="s">
        <v>25</v>
      </c>
      <c r="G42" s="33" t="s">
        <v>25</v>
      </c>
      <c r="H42" s="33" t="s">
        <v>25</v>
      </c>
      <c r="I42" s="33" t="s">
        <v>25</v>
      </c>
      <c r="J42" s="33" t="s">
        <v>25</v>
      </c>
      <c r="K42" s="33" t="s">
        <v>25</v>
      </c>
      <c r="L42" s="33" t="s">
        <v>25</v>
      </c>
      <c r="M42" s="33" t="s">
        <v>25</v>
      </c>
      <c r="N42" s="33" t="s">
        <v>25</v>
      </c>
      <c r="O42" s="2"/>
      <c r="P42" s="18" t="s">
        <v>22</v>
      </c>
      <c r="Q42" s="6" t="s">
        <v>25</v>
      </c>
      <c r="R42" s="6" t="s">
        <v>25</v>
      </c>
      <c r="S42" s="9" t="s">
        <v>25</v>
      </c>
      <c r="T42" s="6" t="s">
        <v>25</v>
      </c>
      <c r="U42" s="6" t="s">
        <v>25</v>
      </c>
      <c r="V42" s="6" t="s">
        <v>25</v>
      </c>
      <c r="W42" s="9" t="s">
        <v>25</v>
      </c>
      <c r="X42" s="6" t="s">
        <v>25</v>
      </c>
      <c r="Y42" s="6" t="s">
        <v>25</v>
      </c>
      <c r="Z42" s="6" t="s">
        <v>25</v>
      </c>
      <c r="AA42" s="9" t="s">
        <v>25</v>
      </c>
      <c r="AB42" s="6" t="s">
        <v>25</v>
      </c>
      <c r="AC42" s="6" t="s">
        <v>25</v>
      </c>
      <c r="AD42" s="6" t="s">
        <v>25</v>
      </c>
      <c r="AE42" s="9" t="s">
        <v>25</v>
      </c>
      <c r="AF42" s="6" t="s">
        <v>25</v>
      </c>
      <c r="AG42" s="6" t="s">
        <v>25</v>
      </c>
      <c r="AH42" s="6" t="s">
        <v>25</v>
      </c>
      <c r="AI42" s="9" t="s">
        <v>25</v>
      </c>
      <c r="AJ42" s="6" t="s">
        <v>25</v>
      </c>
      <c r="AK42" s="6" t="s">
        <v>25</v>
      </c>
      <c r="AL42" s="6" t="s">
        <v>25</v>
      </c>
      <c r="AM42" s="9" t="s">
        <v>25</v>
      </c>
      <c r="AN42" s="6" t="s">
        <v>25</v>
      </c>
      <c r="AO42" s="6" t="s">
        <v>25</v>
      </c>
      <c r="AP42" s="6" t="s">
        <v>25</v>
      </c>
      <c r="AQ42" s="9" t="s">
        <v>25</v>
      </c>
      <c r="AR42" s="6" t="s">
        <v>25</v>
      </c>
      <c r="AS42" s="6" t="s">
        <v>25</v>
      </c>
      <c r="AT42" s="6" t="s">
        <v>25</v>
      </c>
      <c r="AU42" s="9" t="s">
        <v>25</v>
      </c>
      <c r="AV42" s="6" t="s">
        <v>25</v>
      </c>
      <c r="AW42" s="6" t="s">
        <v>25</v>
      </c>
      <c r="AX42" s="6" t="s">
        <v>25</v>
      </c>
      <c r="AY42" s="9" t="s">
        <v>25</v>
      </c>
      <c r="AZ42" s="6" t="s">
        <v>25</v>
      </c>
      <c r="BA42" s="6" t="s">
        <v>25</v>
      </c>
      <c r="BB42" s="6" t="s">
        <v>25</v>
      </c>
      <c r="BC42" s="9" t="s">
        <v>25</v>
      </c>
      <c r="BD42" s="6" t="s">
        <v>25</v>
      </c>
      <c r="BE42" s="6" t="s">
        <v>25</v>
      </c>
      <c r="BF42" s="6" t="s">
        <v>25</v>
      </c>
      <c r="BG42" s="9" t="s">
        <v>25</v>
      </c>
      <c r="BH42" s="6" t="s">
        <v>25</v>
      </c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</row>
    <row r="43" spans="1:129" s="4" customFormat="1" ht="20.100000000000001" customHeight="1" x14ac:dyDescent="0.25">
      <c r="A43" s="2"/>
      <c r="B43" s="2"/>
      <c r="C43" s="30" t="s">
        <v>1</v>
      </c>
      <c r="D43" s="33" t="s">
        <v>25</v>
      </c>
      <c r="E43" s="33" t="s">
        <v>25</v>
      </c>
      <c r="F43" s="33" t="s">
        <v>25</v>
      </c>
      <c r="G43" s="33" t="s">
        <v>25</v>
      </c>
      <c r="H43" s="33" t="s">
        <v>25</v>
      </c>
      <c r="I43" s="33" t="s">
        <v>25</v>
      </c>
      <c r="J43" s="33" t="s">
        <v>25</v>
      </c>
      <c r="K43" s="33" t="s">
        <v>25</v>
      </c>
      <c r="L43" s="33" t="s">
        <v>25</v>
      </c>
      <c r="M43" s="33" t="s">
        <v>25</v>
      </c>
      <c r="N43" s="33" t="s">
        <v>25</v>
      </c>
      <c r="O43" s="2"/>
      <c r="P43" s="35" t="s">
        <v>1</v>
      </c>
      <c r="Q43" s="6" t="s">
        <v>25</v>
      </c>
      <c r="R43" s="6" t="s">
        <v>25</v>
      </c>
      <c r="S43" s="9" t="s">
        <v>25</v>
      </c>
      <c r="T43" s="6" t="s">
        <v>25</v>
      </c>
      <c r="U43" s="6" t="s">
        <v>25</v>
      </c>
      <c r="V43" s="6" t="s">
        <v>25</v>
      </c>
      <c r="W43" s="9" t="s">
        <v>25</v>
      </c>
      <c r="X43" s="6" t="s">
        <v>25</v>
      </c>
      <c r="Y43" s="6" t="s">
        <v>25</v>
      </c>
      <c r="Z43" s="6" t="s">
        <v>25</v>
      </c>
      <c r="AA43" s="9" t="s">
        <v>25</v>
      </c>
      <c r="AB43" s="6" t="s">
        <v>25</v>
      </c>
      <c r="AC43" s="6" t="s">
        <v>25</v>
      </c>
      <c r="AD43" s="6" t="s">
        <v>25</v>
      </c>
      <c r="AE43" s="9" t="s">
        <v>25</v>
      </c>
      <c r="AF43" s="6" t="s">
        <v>25</v>
      </c>
      <c r="AG43" s="6" t="s">
        <v>25</v>
      </c>
      <c r="AH43" s="6" t="s">
        <v>25</v>
      </c>
      <c r="AI43" s="9" t="s">
        <v>25</v>
      </c>
      <c r="AJ43" s="6" t="s">
        <v>25</v>
      </c>
      <c r="AK43" s="6" t="s">
        <v>25</v>
      </c>
      <c r="AL43" s="6" t="s">
        <v>25</v>
      </c>
      <c r="AM43" s="9" t="s">
        <v>25</v>
      </c>
      <c r="AN43" s="6" t="s">
        <v>25</v>
      </c>
      <c r="AO43" s="6" t="s">
        <v>25</v>
      </c>
      <c r="AP43" s="6" t="s">
        <v>25</v>
      </c>
      <c r="AQ43" s="9" t="s">
        <v>25</v>
      </c>
      <c r="AR43" s="6" t="s">
        <v>25</v>
      </c>
      <c r="AS43" s="6" t="s">
        <v>25</v>
      </c>
      <c r="AT43" s="6" t="s">
        <v>25</v>
      </c>
      <c r="AU43" s="9" t="s">
        <v>25</v>
      </c>
      <c r="AV43" s="6" t="s">
        <v>25</v>
      </c>
      <c r="AW43" s="6" t="s">
        <v>25</v>
      </c>
      <c r="AX43" s="6" t="s">
        <v>25</v>
      </c>
      <c r="AY43" s="9" t="s">
        <v>25</v>
      </c>
      <c r="AZ43" s="6" t="s">
        <v>25</v>
      </c>
      <c r="BA43" s="6" t="s">
        <v>25</v>
      </c>
      <c r="BB43" s="6" t="s">
        <v>25</v>
      </c>
      <c r="BC43" s="9" t="s">
        <v>25</v>
      </c>
      <c r="BD43" s="6" t="s">
        <v>25</v>
      </c>
      <c r="BE43" s="6" t="s">
        <v>25</v>
      </c>
      <c r="BF43" s="6" t="s">
        <v>25</v>
      </c>
      <c r="BG43" s="9" t="s">
        <v>25</v>
      </c>
      <c r="BH43" s="6" t="s">
        <v>25</v>
      </c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</row>
    <row r="44" spans="1:129" s="4" customFormat="1" ht="20.100000000000001" customHeight="1" x14ac:dyDescent="0.25">
      <c r="A44" s="2"/>
      <c r="B44" s="2"/>
      <c r="C44" s="29" t="s">
        <v>44</v>
      </c>
      <c r="D44" s="33" t="s">
        <v>25</v>
      </c>
      <c r="E44" s="33" t="s">
        <v>25</v>
      </c>
      <c r="F44" s="33" t="s">
        <v>25</v>
      </c>
      <c r="G44" s="33" t="s">
        <v>25</v>
      </c>
      <c r="H44" s="33" t="s">
        <v>25</v>
      </c>
      <c r="I44" s="33" t="s">
        <v>25</v>
      </c>
      <c r="J44" s="33" t="s">
        <v>25</v>
      </c>
      <c r="K44" s="33" t="s">
        <v>25</v>
      </c>
      <c r="L44" s="33" t="s">
        <v>25</v>
      </c>
      <c r="M44" s="33" t="s">
        <v>25</v>
      </c>
      <c r="N44" s="33" t="s">
        <v>25</v>
      </c>
      <c r="O44" s="2"/>
      <c r="P44" s="18" t="s">
        <v>119</v>
      </c>
      <c r="Q44" s="6" t="s">
        <v>25</v>
      </c>
      <c r="R44" s="6" t="s">
        <v>25</v>
      </c>
      <c r="S44" s="9" t="s">
        <v>25</v>
      </c>
      <c r="T44" s="6" t="s">
        <v>25</v>
      </c>
      <c r="U44" s="6" t="s">
        <v>25</v>
      </c>
      <c r="V44" s="6" t="s">
        <v>25</v>
      </c>
      <c r="W44" s="9" t="s">
        <v>25</v>
      </c>
      <c r="X44" s="6" t="s">
        <v>25</v>
      </c>
      <c r="Y44" s="6" t="s">
        <v>25</v>
      </c>
      <c r="Z44" s="6" t="s">
        <v>25</v>
      </c>
      <c r="AA44" s="9" t="s">
        <v>25</v>
      </c>
      <c r="AB44" s="6" t="s">
        <v>25</v>
      </c>
      <c r="AC44" s="6" t="s">
        <v>25</v>
      </c>
      <c r="AD44" s="6" t="s">
        <v>25</v>
      </c>
      <c r="AE44" s="9" t="s">
        <v>25</v>
      </c>
      <c r="AF44" s="6" t="s">
        <v>25</v>
      </c>
      <c r="AG44" s="6" t="s">
        <v>25</v>
      </c>
      <c r="AH44" s="6" t="s">
        <v>25</v>
      </c>
      <c r="AI44" s="9" t="s">
        <v>25</v>
      </c>
      <c r="AJ44" s="6" t="s">
        <v>25</v>
      </c>
      <c r="AK44" s="6" t="s">
        <v>25</v>
      </c>
      <c r="AL44" s="6" t="s">
        <v>25</v>
      </c>
      <c r="AM44" s="9" t="s">
        <v>25</v>
      </c>
      <c r="AN44" s="6" t="s">
        <v>25</v>
      </c>
      <c r="AO44" s="6" t="s">
        <v>25</v>
      </c>
      <c r="AP44" s="6" t="s">
        <v>25</v>
      </c>
      <c r="AQ44" s="9" t="s">
        <v>25</v>
      </c>
      <c r="AR44" s="6" t="s">
        <v>25</v>
      </c>
      <c r="AS44" s="6" t="s">
        <v>25</v>
      </c>
      <c r="AT44" s="6" t="s">
        <v>25</v>
      </c>
      <c r="AU44" s="9" t="s">
        <v>25</v>
      </c>
      <c r="AV44" s="6" t="s">
        <v>25</v>
      </c>
      <c r="AW44" s="6" t="s">
        <v>25</v>
      </c>
      <c r="AX44" s="6" t="s">
        <v>25</v>
      </c>
      <c r="AY44" s="9" t="s">
        <v>25</v>
      </c>
      <c r="AZ44" s="6" t="s">
        <v>25</v>
      </c>
      <c r="BA44" s="6" t="s">
        <v>25</v>
      </c>
      <c r="BB44" s="6" t="s">
        <v>25</v>
      </c>
      <c r="BC44" s="9" t="s">
        <v>25</v>
      </c>
      <c r="BD44" s="6" t="s">
        <v>25</v>
      </c>
      <c r="BE44" s="6" t="s">
        <v>25</v>
      </c>
      <c r="BF44" s="6" t="s">
        <v>25</v>
      </c>
      <c r="BG44" s="9" t="s">
        <v>25</v>
      </c>
      <c r="BH44" s="6" t="s">
        <v>25</v>
      </c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</row>
    <row r="45" spans="1:129" s="23" customFormat="1" ht="20.100000000000001" customHeight="1" x14ac:dyDescent="0.25">
      <c r="A45" s="22"/>
      <c r="B45" s="22"/>
      <c r="C45" s="30" t="s">
        <v>3</v>
      </c>
      <c r="D45" s="17">
        <f>+S45/1000000</f>
        <v>0</v>
      </c>
      <c r="E45" s="17">
        <f>+W45/1000000</f>
        <v>0</v>
      </c>
      <c r="F45" s="17">
        <f>+AA45/1000000</f>
        <v>0</v>
      </c>
      <c r="G45" s="17">
        <f>+AE45/1000000</f>
        <v>0</v>
      </c>
      <c r="H45" s="17">
        <f>+AI45/1000000</f>
        <v>0</v>
      </c>
      <c r="I45" s="17">
        <f>+AM45/1000000</f>
        <v>0</v>
      </c>
      <c r="J45" s="17">
        <f>+AQ45/1000000</f>
        <v>0</v>
      </c>
      <c r="K45" s="17">
        <f t="shared" si="2"/>
        <v>0</v>
      </c>
      <c r="L45" s="17">
        <f t="shared" si="3"/>
        <v>0</v>
      </c>
      <c r="M45" s="17">
        <f t="shared" si="4"/>
        <v>0</v>
      </c>
      <c r="N45" s="17">
        <f t="shared" si="5"/>
        <v>0</v>
      </c>
      <c r="O45" s="22"/>
      <c r="P45" s="35" t="s">
        <v>3</v>
      </c>
      <c r="Q45" s="6">
        <v>19</v>
      </c>
      <c r="R45" s="6" t="s">
        <v>99</v>
      </c>
      <c r="S45" s="7">
        <f t="shared" ref="S45" si="15">+$F$10*Q45</f>
        <v>0</v>
      </c>
      <c r="T45" s="8" t="s">
        <v>90</v>
      </c>
      <c r="U45" s="6">
        <v>16</v>
      </c>
      <c r="V45" s="6" t="s">
        <v>99</v>
      </c>
      <c r="W45" s="7">
        <f>$F$12*U45</f>
        <v>0</v>
      </c>
      <c r="X45" s="8" t="s">
        <v>90</v>
      </c>
      <c r="Y45" s="6">
        <v>24</v>
      </c>
      <c r="Z45" s="6" t="s">
        <v>99</v>
      </c>
      <c r="AA45" s="7">
        <f>+$F$14*Y45</f>
        <v>0</v>
      </c>
      <c r="AB45" s="8" t="s">
        <v>90</v>
      </c>
      <c r="AC45" s="28">
        <v>1.8</v>
      </c>
      <c r="AD45" s="6" t="s">
        <v>99</v>
      </c>
      <c r="AE45" s="7">
        <f>+$F$16*AC45</f>
        <v>0</v>
      </c>
      <c r="AF45" s="8" t="s">
        <v>90</v>
      </c>
      <c r="AG45" s="28">
        <v>150</v>
      </c>
      <c r="AH45" s="6" t="s">
        <v>99</v>
      </c>
      <c r="AI45" s="7">
        <f>+$F$18*AG45</f>
        <v>0</v>
      </c>
      <c r="AJ45" s="8" t="s">
        <v>90</v>
      </c>
      <c r="AK45" s="28">
        <v>4.0999999999999996</v>
      </c>
      <c r="AL45" s="6" t="s">
        <v>99</v>
      </c>
      <c r="AM45" s="7">
        <f>+$F$14*AK45</f>
        <v>0</v>
      </c>
      <c r="AN45" s="8" t="s">
        <v>90</v>
      </c>
      <c r="AO45" s="28">
        <v>5800</v>
      </c>
      <c r="AP45" s="6" t="s">
        <v>99</v>
      </c>
      <c r="AQ45" s="7">
        <f>+$F$22*AO45</f>
        <v>0</v>
      </c>
      <c r="AR45" s="8" t="s">
        <v>90</v>
      </c>
      <c r="AS45" s="28">
        <v>1.1000000000000001</v>
      </c>
      <c r="AT45" s="6" t="s">
        <v>99</v>
      </c>
      <c r="AU45" s="7">
        <f>+$F$24*AS45</f>
        <v>0</v>
      </c>
      <c r="AV45" s="8" t="s">
        <v>90</v>
      </c>
      <c r="AW45" s="28">
        <v>0.2</v>
      </c>
      <c r="AX45" s="6" t="s">
        <v>99</v>
      </c>
      <c r="AY45" s="7">
        <f>+$F$26*AW45</f>
        <v>0</v>
      </c>
      <c r="AZ45" s="8" t="s">
        <v>90</v>
      </c>
      <c r="BA45" s="28">
        <v>35</v>
      </c>
      <c r="BB45" s="6" t="s">
        <v>99</v>
      </c>
      <c r="BC45" s="7">
        <f>+$F$28*BA45</f>
        <v>0</v>
      </c>
      <c r="BD45" s="8" t="s">
        <v>90</v>
      </c>
      <c r="BE45" s="28">
        <v>0.17</v>
      </c>
      <c r="BF45" s="6" t="s">
        <v>99</v>
      </c>
      <c r="BG45" s="7">
        <f>+$F$30*BE45</f>
        <v>0</v>
      </c>
      <c r="BH45" s="8" t="s">
        <v>90</v>
      </c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</row>
    <row r="46" spans="1:129" s="23" customFormat="1" ht="20.100000000000001" customHeight="1" x14ac:dyDescent="0.25">
      <c r="A46" s="22"/>
      <c r="B46" s="22"/>
      <c r="C46" s="30" t="s">
        <v>6</v>
      </c>
      <c r="D46" s="17">
        <f>+S46/1000000</f>
        <v>0</v>
      </c>
      <c r="E46" s="17">
        <f>+W46/1000000</f>
        <v>0</v>
      </c>
      <c r="F46" s="17">
        <f>+AA46/1000000</f>
        <v>0</v>
      </c>
      <c r="G46" s="17">
        <f>+AE46/1000000</f>
        <v>0</v>
      </c>
      <c r="H46" s="17">
        <f>+AI46/1000000</f>
        <v>0</v>
      </c>
      <c r="I46" s="17">
        <f>+AM46/1000000</f>
        <v>0</v>
      </c>
      <c r="J46" s="17">
        <f>+AQ46/1000000</f>
        <v>0</v>
      </c>
      <c r="K46" s="17">
        <f t="shared" si="2"/>
        <v>0</v>
      </c>
      <c r="L46" s="17">
        <f t="shared" si="3"/>
        <v>0</v>
      </c>
      <c r="M46" s="27" t="s">
        <v>25</v>
      </c>
      <c r="N46" s="27" t="s">
        <v>25</v>
      </c>
      <c r="O46" s="22"/>
      <c r="P46" s="35" t="s">
        <v>6</v>
      </c>
      <c r="Q46" s="6">
        <v>4</v>
      </c>
      <c r="R46" s="6" t="s">
        <v>99</v>
      </c>
      <c r="S46" s="7">
        <f t="shared" ref="S46" si="16">+$F$10*Q46</f>
        <v>0</v>
      </c>
      <c r="T46" s="8" t="s">
        <v>90</v>
      </c>
      <c r="U46" s="6">
        <v>7</v>
      </c>
      <c r="V46" s="6" t="s">
        <v>99</v>
      </c>
      <c r="W46" s="7">
        <f>$F$12*U46</f>
        <v>0</v>
      </c>
      <c r="X46" s="8" t="s">
        <v>90</v>
      </c>
      <c r="Y46" s="28">
        <v>2</v>
      </c>
      <c r="Z46" s="6" t="s">
        <v>99</v>
      </c>
      <c r="AA46" s="7">
        <f>+$F$14*Y46</f>
        <v>0</v>
      </c>
      <c r="AB46" s="8" t="s">
        <v>90</v>
      </c>
      <c r="AC46" s="28">
        <v>0.1</v>
      </c>
      <c r="AD46" s="6" t="s">
        <v>99</v>
      </c>
      <c r="AE46" s="7">
        <f>+$F$16*AC46</f>
        <v>0</v>
      </c>
      <c r="AF46" s="8" t="s">
        <v>90</v>
      </c>
      <c r="AG46" s="28">
        <v>0.18</v>
      </c>
      <c r="AH46" s="6" t="s">
        <v>99</v>
      </c>
      <c r="AI46" s="7">
        <f>+$F$18*AG46</f>
        <v>0</v>
      </c>
      <c r="AJ46" s="8" t="s">
        <v>90</v>
      </c>
      <c r="AK46" s="28">
        <v>0.1</v>
      </c>
      <c r="AL46" s="6" t="s">
        <v>99</v>
      </c>
      <c r="AM46" s="7">
        <f>+$F$14*AK46</f>
        <v>0</v>
      </c>
      <c r="AN46" s="8" t="s">
        <v>90</v>
      </c>
      <c r="AO46" s="28">
        <v>47</v>
      </c>
      <c r="AP46" s="6" t="s">
        <v>99</v>
      </c>
      <c r="AQ46" s="7">
        <f>+$F$22*AO46</f>
        <v>0</v>
      </c>
      <c r="AR46" s="8" t="s">
        <v>90</v>
      </c>
      <c r="AS46" s="28">
        <v>0.3</v>
      </c>
      <c r="AT46" s="6" t="s">
        <v>99</v>
      </c>
      <c r="AU46" s="7">
        <f>+$F$24*AS46</f>
        <v>0</v>
      </c>
      <c r="AV46" s="8" t="s">
        <v>90</v>
      </c>
      <c r="AW46" s="28">
        <v>0.03</v>
      </c>
      <c r="AX46" s="6" t="s">
        <v>99</v>
      </c>
      <c r="AY46" s="7">
        <f>+$F$26*AW46</f>
        <v>0</v>
      </c>
      <c r="AZ46" s="8" t="s">
        <v>90</v>
      </c>
      <c r="BA46" s="6" t="s">
        <v>25</v>
      </c>
      <c r="BB46" s="6" t="s">
        <v>25</v>
      </c>
      <c r="BC46" s="9" t="s">
        <v>25</v>
      </c>
      <c r="BD46" s="6" t="s">
        <v>25</v>
      </c>
      <c r="BE46" s="6" t="s">
        <v>25</v>
      </c>
      <c r="BF46" s="6" t="s">
        <v>25</v>
      </c>
      <c r="BG46" s="9" t="s">
        <v>25</v>
      </c>
      <c r="BH46" s="6" t="s">
        <v>25</v>
      </c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</row>
    <row r="47" spans="1:129" s="25" customFormat="1" ht="20.100000000000001" customHeight="1" x14ac:dyDescent="0.25">
      <c r="A47" s="24"/>
      <c r="B47" s="24"/>
      <c r="C47" s="29" t="s">
        <v>45</v>
      </c>
      <c r="D47" s="33" t="s">
        <v>85</v>
      </c>
      <c r="E47" s="33" t="s">
        <v>85</v>
      </c>
      <c r="F47" s="33" t="s">
        <v>85</v>
      </c>
      <c r="G47" s="33" t="s">
        <v>25</v>
      </c>
      <c r="H47" s="33" t="s">
        <v>85</v>
      </c>
      <c r="I47" s="33" t="s">
        <v>85</v>
      </c>
      <c r="J47" s="33" t="s">
        <v>85</v>
      </c>
      <c r="K47" s="33" t="s">
        <v>85</v>
      </c>
      <c r="L47" s="33" t="s">
        <v>85</v>
      </c>
      <c r="M47" s="33" t="s">
        <v>85</v>
      </c>
      <c r="N47" s="33" t="s">
        <v>25</v>
      </c>
      <c r="O47" s="24"/>
      <c r="P47" s="18" t="s">
        <v>120</v>
      </c>
      <c r="Q47" s="6" t="s">
        <v>85</v>
      </c>
      <c r="R47" s="6" t="s">
        <v>85</v>
      </c>
      <c r="S47" s="11" t="s">
        <v>85</v>
      </c>
      <c r="T47" s="6" t="s">
        <v>85</v>
      </c>
      <c r="U47" s="6" t="s">
        <v>85</v>
      </c>
      <c r="V47" s="6" t="s">
        <v>85</v>
      </c>
      <c r="W47" s="26" t="s">
        <v>85</v>
      </c>
      <c r="X47" s="6" t="s">
        <v>85</v>
      </c>
      <c r="Y47" s="6" t="s">
        <v>85</v>
      </c>
      <c r="Z47" s="6" t="s">
        <v>85</v>
      </c>
      <c r="AA47" s="26" t="s">
        <v>85</v>
      </c>
      <c r="AB47" s="6" t="s">
        <v>85</v>
      </c>
      <c r="AC47" s="6" t="s">
        <v>85</v>
      </c>
      <c r="AD47" s="6" t="s">
        <v>85</v>
      </c>
      <c r="AE47" s="26" t="s">
        <v>85</v>
      </c>
      <c r="AF47" s="6" t="s">
        <v>85</v>
      </c>
      <c r="AG47" s="6" t="s">
        <v>85</v>
      </c>
      <c r="AH47" s="6" t="s">
        <v>85</v>
      </c>
      <c r="AI47" s="26" t="s">
        <v>85</v>
      </c>
      <c r="AJ47" s="6" t="s">
        <v>85</v>
      </c>
      <c r="AK47" s="6" t="s">
        <v>85</v>
      </c>
      <c r="AL47" s="6" t="s">
        <v>85</v>
      </c>
      <c r="AM47" s="26" t="s">
        <v>85</v>
      </c>
      <c r="AN47" s="6" t="s">
        <v>85</v>
      </c>
      <c r="AO47" s="6" t="s">
        <v>85</v>
      </c>
      <c r="AP47" s="6" t="s">
        <v>85</v>
      </c>
      <c r="AQ47" s="26" t="s">
        <v>85</v>
      </c>
      <c r="AR47" s="6" t="s">
        <v>85</v>
      </c>
      <c r="AS47" s="6" t="s">
        <v>85</v>
      </c>
      <c r="AT47" s="6" t="s">
        <v>85</v>
      </c>
      <c r="AU47" s="26" t="s">
        <v>85</v>
      </c>
      <c r="AV47" s="6" t="s">
        <v>85</v>
      </c>
      <c r="AW47" s="6" t="s">
        <v>85</v>
      </c>
      <c r="AX47" s="6" t="s">
        <v>85</v>
      </c>
      <c r="AY47" s="26" t="s">
        <v>85</v>
      </c>
      <c r="AZ47" s="6" t="s">
        <v>85</v>
      </c>
      <c r="BA47" s="6" t="s">
        <v>85</v>
      </c>
      <c r="BB47" s="6" t="s">
        <v>85</v>
      </c>
      <c r="BC47" s="26" t="s">
        <v>85</v>
      </c>
      <c r="BD47" s="6" t="s">
        <v>85</v>
      </c>
      <c r="BE47" s="6" t="s">
        <v>85</v>
      </c>
      <c r="BF47" s="6" t="s">
        <v>85</v>
      </c>
      <c r="BG47" s="11" t="s">
        <v>85</v>
      </c>
      <c r="BH47" s="6" t="s">
        <v>85</v>
      </c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</row>
    <row r="48" spans="1:129" s="25" customFormat="1" ht="20.100000000000001" customHeight="1" x14ac:dyDescent="0.25">
      <c r="A48" s="24"/>
      <c r="B48" s="24"/>
      <c r="C48" s="29" t="s">
        <v>46</v>
      </c>
      <c r="D48" s="33" t="s">
        <v>85</v>
      </c>
      <c r="E48" s="33" t="s">
        <v>85</v>
      </c>
      <c r="F48" s="33" t="s">
        <v>85</v>
      </c>
      <c r="G48" s="33" t="s">
        <v>25</v>
      </c>
      <c r="H48" s="33" t="s">
        <v>85</v>
      </c>
      <c r="I48" s="33" t="s">
        <v>85</v>
      </c>
      <c r="J48" s="33" t="s">
        <v>85</v>
      </c>
      <c r="K48" s="33" t="s">
        <v>85</v>
      </c>
      <c r="L48" s="33" t="s">
        <v>85</v>
      </c>
      <c r="M48" s="33" t="s">
        <v>85</v>
      </c>
      <c r="N48" s="33" t="s">
        <v>25</v>
      </c>
      <c r="O48" s="24"/>
      <c r="P48" s="18" t="s">
        <v>121</v>
      </c>
      <c r="Q48" s="6" t="s">
        <v>85</v>
      </c>
      <c r="R48" s="6" t="s">
        <v>85</v>
      </c>
      <c r="S48" s="11" t="s">
        <v>85</v>
      </c>
      <c r="T48" s="6" t="s">
        <v>85</v>
      </c>
      <c r="U48" s="6" t="s">
        <v>85</v>
      </c>
      <c r="V48" s="6" t="s">
        <v>85</v>
      </c>
      <c r="W48" s="26" t="s">
        <v>85</v>
      </c>
      <c r="X48" s="6" t="s">
        <v>85</v>
      </c>
      <c r="Y48" s="6" t="s">
        <v>85</v>
      </c>
      <c r="Z48" s="6" t="s">
        <v>85</v>
      </c>
      <c r="AA48" s="26" t="s">
        <v>85</v>
      </c>
      <c r="AB48" s="6" t="s">
        <v>85</v>
      </c>
      <c r="AC48" s="6" t="s">
        <v>85</v>
      </c>
      <c r="AD48" s="6" t="s">
        <v>85</v>
      </c>
      <c r="AE48" s="26" t="s">
        <v>85</v>
      </c>
      <c r="AF48" s="6" t="s">
        <v>85</v>
      </c>
      <c r="AG48" s="6" t="s">
        <v>85</v>
      </c>
      <c r="AH48" s="6" t="s">
        <v>85</v>
      </c>
      <c r="AI48" s="26" t="s">
        <v>85</v>
      </c>
      <c r="AJ48" s="6" t="s">
        <v>85</v>
      </c>
      <c r="AK48" s="6" t="s">
        <v>85</v>
      </c>
      <c r="AL48" s="6" t="s">
        <v>85</v>
      </c>
      <c r="AM48" s="26" t="s">
        <v>85</v>
      </c>
      <c r="AN48" s="6" t="s">
        <v>85</v>
      </c>
      <c r="AO48" s="6" t="s">
        <v>85</v>
      </c>
      <c r="AP48" s="6" t="s">
        <v>85</v>
      </c>
      <c r="AQ48" s="26" t="s">
        <v>85</v>
      </c>
      <c r="AR48" s="6" t="s">
        <v>85</v>
      </c>
      <c r="AS48" s="6" t="s">
        <v>85</v>
      </c>
      <c r="AT48" s="6" t="s">
        <v>85</v>
      </c>
      <c r="AU48" s="26" t="s">
        <v>85</v>
      </c>
      <c r="AV48" s="6" t="s">
        <v>85</v>
      </c>
      <c r="AW48" s="6" t="s">
        <v>85</v>
      </c>
      <c r="AX48" s="6" t="s">
        <v>85</v>
      </c>
      <c r="AY48" s="26" t="s">
        <v>85</v>
      </c>
      <c r="AZ48" s="6" t="s">
        <v>85</v>
      </c>
      <c r="BA48" s="6" t="s">
        <v>85</v>
      </c>
      <c r="BB48" s="6" t="s">
        <v>85</v>
      </c>
      <c r="BC48" s="26" t="s">
        <v>85</v>
      </c>
      <c r="BD48" s="6" t="s">
        <v>85</v>
      </c>
      <c r="BE48" s="6" t="s">
        <v>85</v>
      </c>
      <c r="BF48" s="6" t="s">
        <v>85</v>
      </c>
      <c r="BG48" s="11" t="s">
        <v>85</v>
      </c>
      <c r="BH48" s="6" t="s">
        <v>85</v>
      </c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</row>
    <row r="49" spans="1:129" s="25" customFormat="1" ht="20.100000000000001" customHeight="1" x14ac:dyDescent="0.25">
      <c r="A49" s="24"/>
      <c r="B49" s="24"/>
      <c r="C49" s="29" t="s">
        <v>47</v>
      </c>
      <c r="D49" s="33" t="s">
        <v>85</v>
      </c>
      <c r="E49" s="33" t="s">
        <v>85</v>
      </c>
      <c r="F49" s="33" t="s">
        <v>85</v>
      </c>
      <c r="G49" s="33" t="s">
        <v>25</v>
      </c>
      <c r="H49" s="33" t="s">
        <v>85</v>
      </c>
      <c r="I49" s="33" t="s">
        <v>85</v>
      </c>
      <c r="J49" s="33" t="s">
        <v>85</v>
      </c>
      <c r="K49" s="33" t="s">
        <v>85</v>
      </c>
      <c r="L49" s="33" t="s">
        <v>85</v>
      </c>
      <c r="M49" s="33" t="s">
        <v>85</v>
      </c>
      <c r="N49" s="33" t="s">
        <v>25</v>
      </c>
      <c r="O49" s="24"/>
      <c r="P49" s="18" t="s">
        <v>122</v>
      </c>
      <c r="Q49" s="6" t="s">
        <v>85</v>
      </c>
      <c r="R49" s="6" t="s">
        <v>85</v>
      </c>
      <c r="S49" s="11" t="s">
        <v>85</v>
      </c>
      <c r="T49" s="6" t="s">
        <v>85</v>
      </c>
      <c r="U49" s="6" t="s">
        <v>85</v>
      </c>
      <c r="V49" s="6" t="s">
        <v>85</v>
      </c>
      <c r="W49" s="26" t="s">
        <v>85</v>
      </c>
      <c r="X49" s="6" t="s">
        <v>85</v>
      </c>
      <c r="Y49" s="6" t="s">
        <v>85</v>
      </c>
      <c r="Z49" s="6" t="s">
        <v>85</v>
      </c>
      <c r="AA49" s="26" t="s">
        <v>85</v>
      </c>
      <c r="AB49" s="6" t="s">
        <v>85</v>
      </c>
      <c r="AC49" s="6" t="s">
        <v>85</v>
      </c>
      <c r="AD49" s="6" t="s">
        <v>85</v>
      </c>
      <c r="AE49" s="26" t="s">
        <v>85</v>
      </c>
      <c r="AF49" s="6" t="s">
        <v>85</v>
      </c>
      <c r="AG49" s="6" t="s">
        <v>85</v>
      </c>
      <c r="AH49" s="6" t="s">
        <v>85</v>
      </c>
      <c r="AI49" s="26" t="s">
        <v>85</v>
      </c>
      <c r="AJ49" s="6" t="s">
        <v>85</v>
      </c>
      <c r="AK49" s="6" t="s">
        <v>85</v>
      </c>
      <c r="AL49" s="6" t="s">
        <v>85</v>
      </c>
      <c r="AM49" s="26" t="s">
        <v>85</v>
      </c>
      <c r="AN49" s="6" t="s">
        <v>85</v>
      </c>
      <c r="AO49" s="6" t="s">
        <v>85</v>
      </c>
      <c r="AP49" s="6" t="s">
        <v>85</v>
      </c>
      <c r="AQ49" s="26" t="s">
        <v>85</v>
      </c>
      <c r="AR49" s="6" t="s">
        <v>85</v>
      </c>
      <c r="AS49" s="6" t="s">
        <v>85</v>
      </c>
      <c r="AT49" s="6" t="s">
        <v>85</v>
      </c>
      <c r="AU49" s="26" t="s">
        <v>85</v>
      </c>
      <c r="AV49" s="6" t="s">
        <v>85</v>
      </c>
      <c r="AW49" s="6" t="s">
        <v>85</v>
      </c>
      <c r="AX49" s="6" t="s">
        <v>85</v>
      </c>
      <c r="AY49" s="26" t="s">
        <v>85</v>
      </c>
      <c r="AZ49" s="6" t="s">
        <v>85</v>
      </c>
      <c r="BA49" s="6" t="s">
        <v>85</v>
      </c>
      <c r="BB49" s="6" t="s">
        <v>85</v>
      </c>
      <c r="BC49" s="26" t="s">
        <v>85</v>
      </c>
      <c r="BD49" s="6" t="s">
        <v>85</v>
      </c>
      <c r="BE49" s="6" t="s">
        <v>85</v>
      </c>
      <c r="BF49" s="6" t="s">
        <v>85</v>
      </c>
      <c r="BG49" s="11" t="s">
        <v>85</v>
      </c>
      <c r="BH49" s="6" t="s">
        <v>85</v>
      </c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</row>
    <row r="50" spans="1:129" s="23" customFormat="1" ht="20.100000000000001" customHeight="1" x14ac:dyDescent="0.25">
      <c r="A50" s="22"/>
      <c r="B50" s="22"/>
      <c r="C50" s="30" t="s">
        <v>4</v>
      </c>
      <c r="D50" s="17">
        <f>+S50/1000000</f>
        <v>0</v>
      </c>
      <c r="E50" s="17">
        <f>+W50/1000000</f>
        <v>0</v>
      </c>
      <c r="F50" s="17">
        <f>+AA50/1000000</f>
        <v>0</v>
      </c>
      <c r="G50" s="17">
        <f>+AE50/1000000</f>
        <v>0</v>
      </c>
      <c r="H50" s="17">
        <f>+AI50/1000000</f>
        <v>0</v>
      </c>
      <c r="I50" s="17">
        <f>+AM50/1000000</f>
        <v>0</v>
      </c>
      <c r="J50" s="17">
        <f>+AQ50/1000000</f>
        <v>0</v>
      </c>
      <c r="K50" s="17">
        <f t="shared" si="2"/>
        <v>0</v>
      </c>
      <c r="L50" s="17">
        <f t="shared" si="3"/>
        <v>0</v>
      </c>
      <c r="M50" s="17">
        <f t="shared" si="4"/>
        <v>0</v>
      </c>
      <c r="N50" s="17">
        <f t="shared" si="5"/>
        <v>0</v>
      </c>
      <c r="O50" s="22"/>
      <c r="P50" s="35" t="s">
        <v>4</v>
      </c>
      <c r="Q50" s="6">
        <v>11</v>
      </c>
      <c r="R50" s="6" t="s">
        <v>99</v>
      </c>
      <c r="S50" s="7">
        <f t="shared" ref="S50" si="17">+$F$10*Q50</f>
        <v>0</v>
      </c>
      <c r="T50" s="8" t="s">
        <v>90</v>
      </c>
      <c r="U50" s="6">
        <v>15</v>
      </c>
      <c r="V50" s="6" t="s">
        <v>99</v>
      </c>
      <c r="W50" s="7">
        <f>$F$12*U50</f>
        <v>0</v>
      </c>
      <c r="X50" s="8" t="s">
        <v>90</v>
      </c>
      <c r="Y50" s="6">
        <v>2.2999999999999998</v>
      </c>
      <c r="Z50" s="6" t="s">
        <v>99</v>
      </c>
      <c r="AA50" s="7">
        <f>+$F$14*Y50</f>
        <v>0</v>
      </c>
      <c r="AB50" s="8" t="s">
        <v>90</v>
      </c>
      <c r="AC50" s="6">
        <v>0.1</v>
      </c>
      <c r="AD50" s="6" t="s">
        <v>99</v>
      </c>
      <c r="AE50" s="7">
        <f>+$F$16*AC50</f>
        <v>0</v>
      </c>
      <c r="AF50" s="8" t="s">
        <v>90</v>
      </c>
      <c r="AG50" s="6">
        <v>0.8</v>
      </c>
      <c r="AH50" s="6" t="s">
        <v>99</v>
      </c>
      <c r="AI50" s="7">
        <f>+$F$18*AG50</f>
        <v>0</v>
      </c>
      <c r="AJ50" s="8" t="s">
        <v>90</v>
      </c>
      <c r="AK50" s="6">
        <v>0.1</v>
      </c>
      <c r="AL50" s="6" t="s">
        <v>99</v>
      </c>
      <c r="AM50" s="7">
        <f>+$F$14*AK50</f>
        <v>0</v>
      </c>
      <c r="AN50" s="8" t="s">
        <v>90</v>
      </c>
      <c r="AO50" s="6">
        <v>15</v>
      </c>
      <c r="AP50" s="6" t="s">
        <v>99</v>
      </c>
      <c r="AQ50" s="7">
        <f>+$F$22*AO50</f>
        <v>0</v>
      </c>
      <c r="AR50" s="8" t="s">
        <v>90</v>
      </c>
      <c r="AS50" s="6">
        <v>0.05</v>
      </c>
      <c r="AT50" s="6" t="s">
        <v>99</v>
      </c>
      <c r="AU50" s="7">
        <f>+$F$24*AS50</f>
        <v>0</v>
      </c>
      <c r="AV50" s="8" t="s">
        <v>90</v>
      </c>
      <c r="AW50" s="6">
        <v>0.04</v>
      </c>
      <c r="AX50" s="6" t="s">
        <v>99</v>
      </c>
      <c r="AY50" s="7">
        <f>+$F$26*AW50</f>
        <v>0</v>
      </c>
      <c r="AZ50" s="8" t="s">
        <v>90</v>
      </c>
      <c r="BA50" s="6">
        <v>5</v>
      </c>
      <c r="BB50" s="6" t="s">
        <v>99</v>
      </c>
      <c r="BC50" s="7">
        <f>+$F$28*BA50</f>
        <v>0</v>
      </c>
      <c r="BD50" s="8" t="s">
        <v>90</v>
      </c>
      <c r="BE50" s="6">
        <v>0.04</v>
      </c>
      <c r="BF50" s="6" t="s">
        <v>99</v>
      </c>
      <c r="BG50" s="7">
        <f>+$F$30*BE50</f>
        <v>0</v>
      </c>
      <c r="BH50" s="8" t="s">
        <v>90</v>
      </c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</row>
    <row r="51" spans="1:129" s="23" customFormat="1" ht="20.100000000000001" customHeight="1" x14ac:dyDescent="0.25">
      <c r="A51" s="22"/>
      <c r="B51" s="22"/>
      <c r="C51" s="30" t="s">
        <v>7</v>
      </c>
      <c r="D51" s="17">
        <f>+S51/1000000</f>
        <v>0</v>
      </c>
      <c r="E51" s="17">
        <f>+W51/1000000</f>
        <v>0</v>
      </c>
      <c r="F51" s="33" t="s">
        <v>25</v>
      </c>
      <c r="G51" s="33" t="s">
        <v>25</v>
      </c>
      <c r="H51" s="33" t="s">
        <v>25</v>
      </c>
      <c r="I51" s="33" t="s">
        <v>25</v>
      </c>
      <c r="J51" s="33" t="s">
        <v>25</v>
      </c>
      <c r="K51" s="33" t="s">
        <v>25</v>
      </c>
      <c r="L51" s="33" t="s">
        <v>25</v>
      </c>
      <c r="M51" s="33" t="s">
        <v>25</v>
      </c>
      <c r="N51" s="33" t="s">
        <v>25</v>
      </c>
      <c r="O51" s="22"/>
      <c r="P51" s="35" t="s">
        <v>7</v>
      </c>
      <c r="Q51" s="6">
        <v>16</v>
      </c>
      <c r="R51" s="6" t="s">
        <v>99</v>
      </c>
      <c r="S51" s="7">
        <f t="shared" ref="S51" si="18">+$F$10*Q51</f>
        <v>0</v>
      </c>
      <c r="T51" s="8" t="s">
        <v>90</v>
      </c>
      <c r="U51" s="6">
        <v>21</v>
      </c>
      <c r="V51" s="6" t="s">
        <v>99</v>
      </c>
      <c r="W51" s="7">
        <f>$F$12*U51</f>
        <v>0</v>
      </c>
      <c r="X51" s="8" t="s">
        <v>90</v>
      </c>
      <c r="Y51" s="10" t="s">
        <v>25</v>
      </c>
      <c r="Z51" s="10" t="s">
        <v>25</v>
      </c>
      <c r="AA51" s="9" t="s">
        <v>25</v>
      </c>
      <c r="AB51" s="10" t="s">
        <v>25</v>
      </c>
      <c r="AC51" s="10" t="s">
        <v>25</v>
      </c>
      <c r="AD51" s="10" t="s">
        <v>25</v>
      </c>
      <c r="AE51" s="9" t="s">
        <v>25</v>
      </c>
      <c r="AF51" s="10" t="s">
        <v>25</v>
      </c>
      <c r="AG51" s="6" t="s">
        <v>25</v>
      </c>
      <c r="AH51" s="6" t="s">
        <v>25</v>
      </c>
      <c r="AI51" s="9" t="s">
        <v>25</v>
      </c>
      <c r="AJ51" s="6" t="s">
        <v>25</v>
      </c>
      <c r="AK51" s="6" t="s">
        <v>25</v>
      </c>
      <c r="AL51" s="6" t="s">
        <v>25</v>
      </c>
      <c r="AM51" s="9" t="s">
        <v>25</v>
      </c>
      <c r="AN51" s="6" t="s">
        <v>25</v>
      </c>
      <c r="AO51" s="10" t="s">
        <v>25</v>
      </c>
      <c r="AP51" s="10" t="s">
        <v>25</v>
      </c>
      <c r="AQ51" s="9" t="s">
        <v>25</v>
      </c>
      <c r="AR51" s="10" t="s">
        <v>25</v>
      </c>
      <c r="AS51" s="6" t="s">
        <v>25</v>
      </c>
      <c r="AT51" s="6" t="s">
        <v>25</v>
      </c>
      <c r="AU51" s="9" t="s">
        <v>25</v>
      </c>
      <c r="AV51" s="6" t="s">
        <v>25</v>
      </c>
      <c r="AW51" s="6" t="s">
        <v>25</v>
      </c>
      <c r="AX51" s="6" t="s">
        <v>25</v>
      </c>
      <c r="AY51" s="9" t="s">
        <v>25</v>
      </c>
      <c r="AZ51" s="6" t="s">
        <v>25</v>
      </c>
      <c r="BA51" s="6" t="s">
        <v>25</v>
      </c>
      <c r="BB51" s="6" t="s">
        <v>25</v>
      </c>
      <c r="BC51" s="9" t="s">
        <v>25</v>
      </c>
      <c r="BD51" s="6" t="s">
        <v>25</v>
      </c>
      <c r="BE51" s="6" t="s">
        <v>25</v>
      </c>
      <c r="BF51" s="6" t="s">
        <v>25</v>
      </c>
      <c r="BG51" s="9" t="s">
        <v>25</v>
      </c>
      <c r="BH51" s="6" t="s">
        <v>25</v>
      </c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</row>
    <row r="52" spans="1:129" s="23" customFormat="1" ht="20.100000000000001" customHeight="1" x14ac:dyDescent="0.25">
      <c r="A52" s="22"/>
      <c r="B52" s="22"/>
      <c r="C52" s="30" t="s">
        <v>8</v>
      </c>
      <c r="D52" s="33" t="s">
        <v>25</v>
      </c>
      <c r="E52" s="33" t="s">
        <v>25</v>
      </c>
      <c r="F52" s="33" t="s">
        <v>25</v>
      </c>
      <c r="G52" s="17">
        <f>+AE52/1000000</f>
        <v>0</v>
      </c>
      <c r="H52" s="17">
        <f>+AI52/1000000</f>
        <v>0</v>
      </c>
      <c r="I52" s="17">
        <f>+AM52/1000000</f>
        <v>0</v>
      </c>
      <c r="J52" s="17">
        <f>+AQ52/1000000</f>
        <v>0</v>
      </c>
      <c r="K52" s="17">
        <f t="shared" si="2"/>
        <v>0</v>
      </c>
      <c r="L52" s="17">
        <f t="shared" si="3"/>
        <v>0</v>
      </c>
      <c r="M52" s="17">
        <f t="shared" si="4"/>
        <v>0</v>
      </c>
      <c r="N52" s="17">
        <f t="shared" si="5"/>
        <v>0</v>
      </c>
      <c r="O52" s="22"/>
      <c r="P52" s="35" t="s">
        <v>8</v>
      </c>
      <c r="Q52" s="10" t="s">
        <v>25</v>
      </c>
      <c r="R52" s="10" t="s">
        <v>25</v>
      </c>
      <c r="S52" s="9" t="s">
        <v>25</v>
      </c>
      <c r="T52" s="10" t="s">
        <v>25</v>
      </c>
      <c r="U52" s="10" t="s">
        <v>25</v>
      </c>
      <c r="V52" s="10" t="s">
        <v>25</v>
      </c>
      <c r="W52" s="9" t="s">
        <v>25</v>
      </c>
      <c r="X52" s="10" t="s">
        <v>25</v>
      </c>
      <c r="Y52" s="10" t="s">
        <v>25</v>
      </c>
      <c r="Z52" s="10" t="s">
        <v>25</v>
      </c>
      <c r="AA52" s="9" t="s">
        <v>25</v>
      </c>
      <c r="AB52" s="10" t="s">
        <v>25</v>
      </c>
      <c r="AC52" s="6">
        <v>0.6</v>
      </c>
      <c r="AD52" s="6" t="s">
        <v>99</v>
      </c>
      <c r="AE52" s="7">
        <f>+$F$16*AC52</f>
        <v>0</v>
      </c>
      <c r="AF52" s="8" t="s">
        <v>90</v>
      </c>
      <c r="AG52" s="6">
        <v>75</v>
      </c>
      <c r="AH52" s="6" t="s">
        <v>99</v>
      </c>
      <c r="AI52" s="7">
        <f>+$F$18*AG52</f>
        <v>0</v>
      </c>
      <c r="AJ52" s="8" t="s">
        <v>90</v>
      </c>
      <c r="AK52" s="6">
        <v>0.6</v>
      </c>
      <c r="AL52" s="6" t="s">
        <v>99</v>
      </c>
      <c r="AM52" s="7">
        <f>+$F$14*AK52</f>
        <v>0</v>
      </c>
      <c r="AN52" s="8" t="s">
        <v>90</v>
      </c>
      <c r="AO52" s="6">
        <v>35</v>
      </c>
      <c r="AP52" s="6" t="s">
        <v>99</v>
      </c>
      <c r="AQ52" s="7">
        <f>+$F$22*AO52</f>
        <v>0</v>
      </c>
      <c r="AR52" s="8" t="s">
        <v>90</v>
      </c>
      <c r="AS52" s="6">
        <v>0.05</v>
      </c>
      <c r="AT52" s="6" t="s">
        <v>99</v>
      </c>
      <c r="AU52" s="7">
        <f>+$F$24*AS52</f>
        <v>0</v>
      </c>
      <c r="AV52" s="8" t="s">
        <v>90</v>
      </c>
      <c r="AW52" s="6">
        <v>5</v>
      </c>
      <c r="AX52" s="6" t="s">
        <v>99</v>
      </c>
      <c r="AY52" s="7">
        <f>+$F$26*AW52</f>
        <v>0</v>
      </c>
      <c r="AZ52" s="8" t="s">
        <v>90</v>
      </c>
      <c r="BA52" s="6">
        <v>80</v>
      </c>
      <c r="BB52" s="6" t="s">
        <v>99</v>
      </c>
      <c r="BC52" s="7">
        <f>+$F$28*BA52</f>
        <v>0</v>
      </c>
      <c r="BD52" s="8" t="s">
        <v>90</v>
      </c>
      <c r="BE52" s="6">
        <v>5</v>
      </c>
      <c r="BF52" s="6" t="s">
        <v>99</v>
      </c>
      <c r="BG52" s="7">
        <f>+$F$30*BE52</f>
        <v>0</v>
      </c>
      <c r="BH52" s="8" t="s">
        <v>90</v>
      </c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</row>
    <row r="53" spans="1:129" s="4" customFormat="1" ht="20.100000000000001" customHeight="1" x14ac:dyDescent="0.25">
      <c r="A53" s="2"/>
      <c r="B53" s="2"/>
      <c r="C53" s="30" t="s">
        <v>2</v>
      </c>
      <c r="D53" s="17">
        <f>+S53/1000000</f>
        <v>0</v>
      </c>
      <c r="E53" s="27" t="s">
        <v>25</v>
      </c>
      <c r="F53" s="17">
        <f>+AA53/1000000</f>
        <v>0</v>
      </c>
      <c r="G53" s="17">
        <f>+AE53/1000000</f>
        <v>0</v>
      </c>
      <c r="H53" s="27" t="s">
        <v>25</v>
      </c>
      <c r="I53" s="17">
        <f>+AM53/1000000</f>
        <v>0</v>
      </c>
      <c r="J53" s="33" t="s">
        <v>25</v>
      </c>
      <c r="K53" s="17">
        <f t="shared" si="2"/>
        <v>0</v>
      </c>
      <c r="L53" s="17">
        <f t="shared" si="3"/>
        <v>0</v>
      </c>
      <c r="M53" s="33" t="s">
        <v>25</v>
      </c>
      <c r="N53" s="17">
        <f t="shared" si="5"/>
        <v>0</v>
      </c>
      <c r="O53" s="2"/>
      <c r="P53" s="35" t="s">
        <v>2</v>
      </c>
      <c r="Q53" s="10">
        <v>3000</v>
      </c>
      <c r="R53" s="6" t="s">
        <v>99</v>
      </c>
      <c r="S53" s="7">
        <f t="shared" ref="S53" si="19">+$F$10*Q53</f>
        <v>0</v>
      </c>
      <c r="T53" s="8" t="s">
        <v>90</v>
      </c>
      <c r="U53" s="6">
        <v>10400</v>
      </c>
      <c r="V53" s="6" t="s">
        <v>99</v>
      </c>
      <c r="W53" s="7">
        <f>$F$12*U53</f>
        <v>0</v>
      </c>
      <c r="X53" s="8" t="s">
        <v>90</v>
      </c>
      <c r="Y53" s="10">
        <v>1320</v>
      </c>
      <c r="Z53" s="6" t="s">
        <v>99</v>
      </c>
      <c r="AA53" s="7">
        <f>+$F$14*Y53</f>
        <v>0</v>
      </c>
      <c r="AB53" s="8" t="s">
        <v>90</v>
      </c>
      <c r="AC53" s="6">
        <v>2050</v>
      </c>
      <c r="AD53" s="6" t="s">
        <v>99</v>
      </c>
      <c r="AE53" s="7">
        <f>+$F$16*AC53</f>
        <v>0</v>
      </c>
      <c r="AF53" s="8" t="s">
        <v>90</v>
      </c>
      <c r="AG53" s="6" t="s">
        <v>25</v>
      </c>
      <c r="AH53" s="6" t="s">
        <v>25</v>
      </c>
      <c r="AI53" s="9" t="s">
        <v>25</v>
      </c>
      <c r="AJ53" s="6" t="s">
        <v>25</v>
      </c>
      <c r="AK53" s="6">
        <v>1450</v>
      </c>
      <c r="AL53" s="6" t="s">
        <v>99</v>
      </c>
      <c r="AM53" s="7">
        <f>+$F$14*AK53</f>
        <v>0</v>
      </c>
      <c r="AN53" s="8" t="s">
        <v>90</v>
      </c>
      <c r="AO53" s="10" t="s">
        <v>25</v>
      </c>
      <c r="AP53" s="10" t="s">
        <v>25</v>
      </c>
      <c r="AQ53" s="9" t="s">
        <v>25</v>
      </c>
      <c r="AR53" s="10" t="s">
        <v>25</v>
      </c>
      <c r="AS53" s="6">
        <v>5000</v>
      </c>
      <c r="AT53" s="6" t="s">
        <v>99</v>
      </c>
      <c r="AU53" s="7">
        <f>+$F$24*AS53</f>
        <v>0</v>
      </c>
      <c r="AV53" s="8" t="s">
        <v>90</v>
      </c>
      <c r="AW53" s="6">
        <v>1350</v>
      </c>
      <c r="AX53" s="6" t="s">
        <v>99</v>
      </c>
      <c r="AY53" s="7">
        <f>+$F$26*AW53</f>
        <v>0</v>
      </c>
      <c r="AZ53" s="8" t="s">
        <v>90</v>
      </c>
      <c r="BA53" s="10" t="s">
        <v>25</v>
      </c>
      <c r="BB53" s="10" t="s">
        <v>25</v>
      </c>
      <c r="BC53" s="9" t="s">
        <v>25</v>
      </c>
      <c r="BD53" s="10" t="s">
        <v>25</v>
      </c>
      <c r="BE53" s="10">
        <v>1350</v>
      </c>
      <c r="BF53" s="6" t="s">
        <v>99</v>
      </c>
      <c r="BG53" s="7">
        <f>+$F$30*BE53</f>
        <v>0</v>
      </c>
      <c r="BH53" s="8" t="s">
        <v>90</v>
      </c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1:129" s="4" customFormat="1" ht="20.100000000000001" customHeight="1" x14ac:dyDescent="0.25">
      <c r="A54" s="2"/>
      <c r="B54" s="2"/>
      <c r="C54" s="31" t="s">
        <v>39</v>
      </c>
      <c r="D54" s="33" t="s">
        <v>25</v>
      </c>
      <c r="E54" s="33" t="s">
        <v>25</v>
      </c>
      <c r="F54" s="33" t="s">
        <v>25</v>
      </c>
      <c r="G54" s="33" t="s">
        <v>25</v>
      </c>
      <c r="H54" s="33" t="s">
        <v>25</v>
      </c>
      <c r="I54" s="33" t="s">
        <v>25</v>
      </c>
      <c r="J54" s="33" t="s">
        <v>25</v>
      </c>
      <c r="K54" s="33" t="s">
        <v>25</v>
      </c>
      <c r="L54" s="33" t="s">
        <v>25</v>
      </c>
      <c r="M54" s="33" t="s">
        <v>25</v>
      </c>
      <c r="N54" s="33" t="s">
        <v>25</v>
      </c>
      <c r="O54" s="2"/>
      <c r="P54" s="19" t="s">
        <v>123</v>
      </c>
      <c r="Q54" s="6" t="s">
        <v>85</v>
      </c>
      <c r="R54" s="6" t="s">
        <v>85</v>
      </c>
      <c r="S54" s="11" t="s">
        <v>85</v>
      </c>
      <c r="T54" s="6" t="s">
        <v>85</v>
      </c>
      <c r="U54" s="6" t="s">
        <v>85</v>
      </c>
      <c r="V54" s="6" t="s">
        <v>85</v>
      </c>
      <c r="W54" s="11" t="s">
        <v>85</v>
      </c>
      <c r="X54" s="6" t="s">
        <v>85</v>
      </c>
      <c r="Y54" s="10" t="s">
        <v>25</v>
      </c>
      <c r="Z54" s="10" t="s">
        <v>25</v>
      </c>
      <c r="AA54" s="9" t="s">
        <v>25</v>
      </c>
      <c r="AB54" s="10" t="s">
        <v>25</v>
      </c>
      <c r="AC54" s="10" t="s">
        <v>25</v>
      </c>
      <c r="AD54" s="10" t="s">
        <v>25</v>
      </c>
      <c r="AE54" s="9" t="s">
        <v>25</v>
      </c>
      <c r="AF54" s="10" t="s">
        <v>25</v>
      </c>
      <c r="AG54" s="10" t="s">
        <v>25</v>
      </c>
      <c r="AH54" s="10" t="s">
        <v>25</v>
      </c>
      <c r="AI54" s="9" t="s">
        <v>25</v>
      </c>
      <c r="AJ54" s="10" t="s">
        <v>25</v>
      </c>
      <c r="AK54" s="10" t="s">
        <v>25</v>
      </c>
      <c r="AL54" s="10" t="s">
        <v>25</v>
      </c>
      <c r="AM54" s="9" t="s">
        <v>25</v>
      </c>
      <c r="AN54" s="10" t="s">
        <v>25</v>
      </c>
      <c r="AO54" s="10" t="s">
        <v>25</v>
      </c>
      <c r="AP54" s="10" t="s">
        <v>25</v>
      </c>
      <c r="AQ54" s="9" t="s">
        <v>25</v>
      </c>
      <c r="AR54" s="10" t="s">
        <v>25</v>
      </c>
      <c r="AS54" s="10" t="s">
        <v>25</v>
      </c>
      <c r="AT54" s="10" t="s">
        <v>25</v>
      </c>
      <c r="AU54" s="9" t="s">
        <v>25</v>
      </c>
      <c r="AV54" s="10" t="s">
        <v>25</v>
      </c>
      <c r="AW54" s="10" t="s">
        <v>25</v>
      </c>
      <c r="AX54" s="10" t="s">
        <v>25</v>
      </c>
      <c r="AY54" s="9" t="s">
        <v>25</v>
      </c>
      <c r="AZ54" s="10" t="s">
        <v>25</v>
      </c>
      <c r="BA54" s="10" t="s">
        <v>25</v>
      </c>
      <c r="BB54" s="10" t="s">
        <v>25</v>
      </c>
      <c r="BC54" s="9" t="s">
        <v>25</v>
      </c>
      <c r="BD54" s="10" t="s">
        <v>25</v>
      </c>
      <c r="BE54" s="10" t="s">
        <v>25</v>
      </c>
      <c r="BF54" s="10" t="s">
        <v>25</v>
      </c>
      <c r="BG54" s="9" t="s">
        <v>25</v>
      </c>
      <c r="BH54" s="10" t="s">
        <v>25</v>
      </c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1:129" s="4" customFormat="1" ht="20.100000000000001" customHeight="1" x14ac:dyDescent="0.25">
      <c r="A55" s="2"/>
      <c r="B55" s="2"/>
      <c r="C55" s="30" t="s">
        <v>0</v>
      </c>
      <c r="D55" s="33" t="s">
        <v>25</v>
      </c>
      <c r="E55" s="33" t="s">
        <v>25</v>
      </c>
      <c r="F55" s="33" t="s">
        <v>25</v>
      </c>
      <c r="G55" s="33" t="s">
        <v>25</v>
      </c>
      <c r="H55" s="33" t="s">
        <v>25</v>
      </c>
      <c r="I55" s="33" t="s">
        <v>25</v>
      </c>
      <c r="J55" s="33" t="s">
        <v>25</v>
      </c>
      <c r="K55" s="33" t="s">
        <v>25</v>
      </c>
      <c r="L55" s="33" t="s">
        <v>25</v>
      </c>
      <c r="M55" s="33" t="s">
        <v>25</v>
      </c>
      <c r="N55" s="33" t="s">
        <v>25</v>
      </c>
      <c r="O55" s="2"/>
      <c r="P55" s="35" t="s">
        <v>0</v>
      </c>
      <c r="Q55" s="10" t="s">
        <v>25</v>
      </c>
      <c r="R55" s="10" t="s">
        <v>25</v>
      </c>
      <c r="S55" s="9" t="s">
        <v>25</v>
      </c>
      <c r="T55" s="10" t="s">
        <v>25</v>
      </c>
      <c r="U55" s="6" t="s">
        <v>25</v>
      </c>
      <c r="V55" s="6" t="s">
        <v>25</v>
      </c>
      <c r="W55" s="9" t="s">
        <v>25</v>
      </c>
      <c r="X55" s="6" t="s">
        <v>25</v>
      </c>
      <c r="Y55" s="10" t="s">
        <v>25</v>
      </c>
      <c r="Z55" s="10" t="s">
        <v>25</v>
      </c>
      <c r="AA55" s="9" t="s">
        <v>25</v>
      </c>
      <c r="AB55" s="10" t="s">
        <v>25</v>
      </c>
      <c r="AC55" s="10" t="s">
        <v>25</v>
      </c>
      <c r="AD55" s="10" t="s">
        <v>25</v>
      </c>
      <c r="AE55" s="9" t="s">
        <v>25</v>
      </c>
      <c r="AF55" s="10" t="s">
        <v>25</v>
      </c>
      <c r="AG55" s="6" t="s">
        <v>25</v>
      </c>
      <c r="AH55" s="6" t="s">
        <v>25</v>
      </c>
      <c r="AI55" s="9" t="s">
        <v>25</v>
      </c>
      <c r="AJ55" s="6" t="s">
        <v>25</v>
      </c>
      <c r="AK55" s="6" t="s">
        <v>25</v>
      </c>
      <c r="AL55" s="6" t="s">
        <v>25</v>
      </c>
      <c r="AM55" s="9" t="s">
        <v>25</v>
      </c>
      <c r="AN55" s="6" t="s">
        <v>25</v>
      </c>
      <c r="AO55" s="10" t="s">
        <v>25</v>
      </c>
      <c r="AP55" s="10" t="s">
        <v>25</v>
      </c>
      <c r="AQ55" s="9" t="s">
        <v>25</v>
      </c>
      <c r="AR55" s="10" t="s">
        <v>25</v>
      </c>
      <c r="AS55" s="10" t="s">
        <v>25</v>
      </c>
      <c r="AT55" s="10" t="s">
        <v>25</v>
      </c>
      <c r="AU55" s="9" t="s">
        <v>25</v>
      </c>
      <c r="AV55" s="10" t="s">
        <v>25</v>
      </c>
      <c r="AW55" s="10" t="s">
        <v>25</v>
      </c>
      <c r="AX55" s="10" t="s">
        <v>25</v>
      </c>
      <c r="AY55" s="9" t="s">
        <v>25</v>
      </c>
      <c r="AZ55" s="10" t="s">
        <v>25</v>
      </c>
      <c r="BA55" s="10" t="s">
        <v>25</v>
      </c>
      <c r="BB55" s="10" t="s">
        <v>25</v>
      </c>
      <c r="BC55" s="9" t="s">
        <v>25</v>
      </c>
      <c r="BD55" s="10" t="s">
        <v>25</v>
      </c>
      <c r="BE55" s="10" t="s">
        <v>25</v>
      </c>
      <c r="BF55" s="10" t="s">
        <v>25</v>
      </c>
      <c r="BG55" s="9" t="s">
        <v>25</v>
      </c>
      <c r="BH55" s="10" t="s">
        <v>25</v>
      </c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1:129" s="4" customFormat="1" ht="20.100000000000001" customHeight="1" x14ac:dyDescent="0.25">
      <c r="A56" s="2"/>
      <c r="B56" s="2"/>
      <c r="C56" s="31" t="s">
        <v>40</v>
      </c>
      <c r="D56" s="33" t="s">
        <v>25</v>
      </c>
      <c r="E56" s="33" t="s">
        <v>25</v>
      </c>
      <c r="F56" s="33" t="s">
        <v>25</v>
      </c>
      <c r="G56" s="33" t="s">
        <v>25</v>
      </c>
      <c r="H56" s="33" t="s">
        <v>25</v>
      </c>
      <c r="I56" s="33" t="s">
        <v>25</v>
      </c>
      <c r="J56" s="33" t="s">
        <v>25</v>
      </c>
      <c r="K56" s="33" t="s">
        <v>25</v>
      </c>
      <c r="L56" s="33" t="s">
        <v>25</v>
      </c>
      <c r="M56" s="33" t="s">
        <v>25</v>
      </c>
      <c r="N56" s="33" t="s">
        <v>25</v>
      </c>
      <c r="O56" s="2"/>
      <c r="P56" s="19" t="s">
        <v>124</v>
      </c>
      <c r="Q56" s="10" t="s">
        <v>25</v>
      </c>
      <c r="R56" s="10" t="s">
        <v>25</v>
      </c>
      <c r="S56" s="9" t="s">
        <v>25</v>
      </c>
      <c r="T56" s="10" t="s">
        <v>25</v>
      </c>
      <c r="U56" s="6" t="s">
        <v>25</v>
      </c>
      <c r="V56" s="6" t="s">
        <v>25</v>
      </c>
      <c r="W56" s="9" t="s">
        <v>25</v>
      </c>
      <c r="X56" s="6" t="s">
        <v>25</v>
      </c>
      <c r="Y56" s="10" t="s">
        <v>25</v>
      </c>
      <c r="Z56" s="10" t="s">
        <v>25</v>
      </c>
      <c r="AA56" s="9" t="s">
        <v>25</v>
      </c>
      <c r="AB56" s="10" t="s">
        <v>25</v>
      </c>
      <c r="AC56" s="10" t="s">
        <v>25</v>
      </c>
      <c r="AD56" s="10" t="s">
        <v>25</v>
      </c>
      <c r="AE56" s="9" t="s">
        <v>25</v>
      </c>
      <c r="AF56" s="10" t="s">
        <v>25</v>
      </c>
      <c r="AG56" s="10" t="s">
        <v>25</v>
      </c>
      <c r="AH56" s="10" t="s">
        <v>25</v>
      </c>
      <c r="AI56" s="9" t="s">
        <v>25</v>
      </c>
      <c r="AJ56" s="10" t="s">
        <v>25</v>
      </c>
      <c r="AK56" s="10" t="s">
        <v>25</v>
      </c>
      <c r="AL56" s="10" t="s">
        <v>25</v>
      </c>
      <c r="AM56" s="9" t="s">
        <v>25</v>
      </c>
      <c r="AN56" s="10" t="s">
        <v>25</v>
      </c>
      <c r="AO56" s="10" t="s">
        <v>25</v>
      </c>
      <c r="AP56" s="10" t="s">
        <v>25</v>
      </c>
      <c r="AQ56" s="9" t="s">
        <v>25</v>
      </c>
      <c r="AR56" s="10" t="s">
        <v>25</v>
      </c>
      <c r="AS56" s="10" t="s">
        <v>25</v>
      </c>
      <c r="AT56" s="10" t="s">
        <v>25</v>
      </c>
      <c r="AU56" s="9" t="s">
        <v>25</v>
      </c>
      <c r="AV56" s="10" t="s">
        <v>25</v>
      </c>
      <c r="AW56" s="10" t="s">
        <v>25</v>
      </c>
      <c r="AX56" s="10" t="s">
        <v>25</v>
      </c>
      <c r="AY56" s="9" t="s">
        <v>25</v>
      </c>
      <c r="AZ56" s="10" t="s">
        <v>25</v>
      </c>
      <c r="BA56" s="10" t="s">
        <v>25</v>
      </c>
      <c r="BB56" s="10" t="s">
        <v>25</v>
      </c>
      <c r="BC56" s="9" t="s">
        <v>25</v>
      </c>
      <c r="BD56" s="10" t="s">
        <v>25</v>
      </c>
      <c r="BE56" s="10" t="s">
        <v>25</v>
      </c>
      <c r="BF56" s="10" t="s">
        <v>25</v>
      </c>
      <c r="BG56" s="9" t="s">
        <v>25</v>
      </c>
      <c r="BH56" s="10" t="s">
        <v>25</v>
      </c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1:129" s="4" customFormat="1" ht="20.100000000000001" customHeight="1" x14ac:dyDescent="0.25">
      <c r="A57" s="2"/>
      <c r="B57" s="2"/>
      <c r="C57" s="31" t="s">
        <v>41</v>
      </c>
      <c r="D57" s="33" t="s">
        <v>25</v>
      </c>
      <c r="E57" s="33" t="s">
        <v>25</v>
      </c>
      <c r="F57" s="33" t="s">
        <v>25</v>
      </c>
      <c r="G57" s="33" t="s">
        <v>25</v>
      </c>
      <c r="H57" s="33" t="s">
        <v>25</v>
      </c>
      <c r="I57" s="33" t="s">
        <v>25</v>
      </c>
      <c r="J57" s="33" t="s">
        <v>25</v>
      </c>
      <c r="K57" s="33" t="s">
        <v>25</v>
      </c>
      <c r="L57" s="33" t="s">
        <v>25</v>
      </c>
      <c r="M57" s="33" t="s">
        <v>25</v>
      </c>
      <c r="N57" s="33" t="s">
        <v>25</v>
      </c>
      <c r="O57" s="2"/>
      <c r="P57" s="19" t="s">
        <v>125</v>
      </c>
      <c r="Q57" s="10" t="s">
        <v>25</v>
      </c>
      <c r="R57" s="10" t="s">
        <v>25</v>
      </c>
      <c r="S57" s="9" t="s">
        <v>25</v>
      </c>
      <c r="T57" s="10" t="s">
        <v>25</v>
      </c>
      <c r="U57" s="6" t="s">
        <v>25</v>
      </c>
      <c r="V57" s="6" t="s">
        <v>25</v>
      </c>
      <c r="W57" s="9" t="s">
        <v>25</v>
      </c>
      <c r="X57" s="6" t="s">
        <v>25</v>
      </c>
      <c r="Y57" s="10" t="s">
        <v>25</v>
      </c>
      <c r="Z57" s="10" t="s">
        <v>25</v>
      </c>
      <c r="AA57" s="9" t="s">
        <v>25</v>
      </c>
      <c r="AB57" s="10" t="s">
        <v>25</v>
      </c>
      <c r="AC57" s="10" t="s">
        <v>25</v>
      </c>
      <c r="AD57" s="10" t="s">
        <v>25</v>
      </c>
      <c r="AE57" s="9" t="s">
        <v>25</v>
      </c>
      <c r="AF57" s="10" t="s">
        <v>25</v>
      </c>
      <c r="AG57" s="10" t="s">
        <v>25</v>
      </c>
      <c r="AH57" s="10" t="s">
        <v>25</v>
      </c>
      <c r="AI57" s="9" t="s">
        <v>25</v>
      </c>
      <c r="AJ57" s="10" t="s">
        <v>25</v>
      </c>
      <c r="AK57" s="10" t="s">
        <v>25</v>
      </c>
      <c r="AL57" s="10" t="s">
        <v>25</v>
      </c>
      <c r="AM57" s="9" t="s">
        <v>25</v>
      </c>
      <c r="AN57" s="10" t="s">
        <v>25</v>
      </c>
      <c r="AO57" s="10" t="s">
        <v>25</v>
      </c>
      <c r="AP57" s="10" t="s">
        <v>25</v>
      </c>
      <c r="AQ57" s="9" t="s">
        <v>25</v>
      </c>
      <c r="AR57" s="10" t="s">
        <v>25</v>
      </c>
      <c r="AS57" s="10" t="s">
        <v>25</v>
      </c>
      <c r="AT57" s="10" t="s">
        <v>25</v>
      </c>
      <c r="AU57" s="9" t="s">
        <v>25</v>
      </c>
      <c r="AV57" s="10" t="s">
        <v>25</v>
      </c>
      <c r="AW57" s="10" t="s">
        <v>25</v>
      </c>
      <c r="AX57" s="10" t="s">
        <v>25</v>
      </c>
      <c r="AY57" s="9" t="s">
        <v>25</v>
      </c>
      <c r="AZ57" s="10" t="s">
        <v>25</v>
      </c>
      <c r="BA57" s="10" t="s">
        <v>25</v>
      </c>
      <c r="BB57" s="10" t="s">
        <v>25</v>
      </c>
      <c r="BC57" s="9" t="s">
        <v>25</v>
      </c>
      <c r="BD57" s="10" t="s">
        <v>25</v>
      </c>
      <c r="BE57" s="10" t="s">
        <v>25</v>
      </c>
      <c r="BF57" s="10" t="s">
        <v>25</v>
      </c>
      <c r="BG57" s="9" t="s">
        <v>25</v>
      </c>
      <c r="BH57" s="10" t="s">
        <v>25</v>
      </c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  <row r="58" spans="1:129" s="4" customFormat="1" ht="20.100000000000001" customHeight="1" x14ac:dyDescent="0.25">
      <c r="A58" s="2"/>
      <c r="B58" s="2"/>
      <c r="C58" s="30" t="s">
        <v>23</v>
      </c>
      <c r="D58" s="33" t="s">
        <v>25</v>
      </c>
      <c r="E58" s="33" t="s">
        <v>25</v>
      </c>
      <c r="F58" s="33" t="s">
        <v>25</v>
      </c>
      <c r="G58" s="33" t="s">
        <v>25</v>
      </c>
      <c r="H58" s="33" t="s">
        <v>25</v>
      </c>
      <c r="I58" s="33" t="s">
        <v>25</v>
      </c>
      <c r="J58" s="33" t="s">
        <v>25</v>
      </c>
      <c r="K58" s="33" t="s">
        <v>25</v>
      </c>
      <c r="L58" s="33" t="s">
        <v>25</v>
      </c>
      <c r="M58" s="33" t="s">
        <v>25</v>
      </c>
      <c r="N58" s="33" t="s">
        <v>25</v>
      </c>
      <c r="O58" s="2"/>
      <c r="P58" s="35" t="s">
        <v>23</v>
      </c>
      <c r="Q58" s="10" t="s">
        <v>25</v>
      </c>
      <c r="R58" s="10" t="s">
        <v>25</v>
      </c>
      <c r="S58" s="9" t="s">
        <v>25</v>
      </c>
      <c r="T58" s="10" t="s">
        <v>25</v>
      </c>
      <c r="U58" s="10" t="s">
        <v>25</v>
      </c>
      <c r="V58" s="10" t="s">
        <v>25</v>
      </c>
      <c r="W58" s="9" t="s">
        <v>25</v>
      </c>
      <c r="X58" s="10" t="s">
        <v>25</v>
      </c>
      <c r="Y58" s="10" t="s">
        <v>25</v>
      </c>
      <c r="Z58" s="10" t="s">
        <v>25</v>
      </c>
      <c r="AA58" s="9" t="s">
        <v>25</v>
      </c>
      <c r="AB58" s="10" t="s">
        <v>25</v>
      </c>
      <c r="AC58" s="10" t="s">
        <v>25</v>
      </c>
      <c r="AD58" s="10" t="s">
        <v>25</v>
      </c>
      <c r="AE58" s="9" t="s">
        <v>25</v>
      </c>
      <c r="AF58" s="10" t="s">
        <v>25</v>
      </c>
      <c r="AG58" s="10" t="s">
        <v>25</v>
      </c>
      <c r="AH58" s="10" t="s">
        <v>25</v>
      </c>
      <c r="AI58" s="9" t="s">
        <v>25</v>
      </c>
      <c r="AJ58" s="10" t="s">
        <v>25</v>
      </c>
      <c r="AK58" s="10" t="s">
        <v>25</v>
      </c>
      <c r="AL58" s="10" t="s">
        <v>25</v>
      </c>
      <c r="AM58" s="9" t="s">
        <v>25</v>
      </c>
      <c r="AN58" s="10" t="s">
        <v>25</v>
      </c>
      <c r="AO58" s="10" t="s">
        <v>25</v>
      </c>
      <c r="AP58" s="10" t="s">
        <v>25</v>
      </c>
      <c r="AQ58" s="9" t="s">
        <v>25</v>
      </c>
      <c r="AR58" s="10" t="s">
        <v>25</v>
      </c>
      <c r="AS58" s="10" t="s">
        <v>25</v>
      </c>
      <c r="AT58" s="10" t="s">
        <v>25</v>
      </c>
      <c r="AU58" s="9" t="s">
        <v>25</v>
      </c>
      <c r="AV58" s="10" t="s">
        <v>25</v>
      </c>
      <c r="AW58" s="10" t="s">
        <v>25</v>
      </c>
      <c r="AX58" s="10" t="s">
        <v>25</v>
      </c>
      <c r="AY58" s="9" t="s">
        <v>25</v>
      </c>
      <c r="AZ58" s="10" t="s">
        <v>25</v>
      </c>
      <c r="BA58" s="10" t="s">
        <v>25</v>
      </c>
      <c r="BB58" s="10" t="s">
        <v>25</v>
      </c>
      <c r="BC58" s="9" t="s">
        <v>25</v>
      </c>
      <c r="BD58" s="10" t="s">
        <v>25</v>
      </c>
      <c r="BE58" s="10" t="s">
        <v>25</v>
      </c>
      <c r="BF58" s="10" t="s">
        <v>25</v>
      </c>
      <c r="BG58" s="9" t="s">
        <v>25</v>
      </c>
      <c r="BH58" s="10" t="s">
        <v>25</v>
      </c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</row>
    <row r="59" spans="1:129" s="23" customFormat="1" ht="20.100000000000001" customHeight="1" x14ac:dyDescent="0.25">
      <c r="A59" s="22"/>
      <c r="B59" s="22"/>
      <c r="C59" s="30" t="s">
        <v>5</v>
      </c>
      <c r="D59" s="17">
        <f>+S59/1000000</f>
        <v>0</v>
      </c>
      <c r="E59" s="33" t="s">
        <v>25</v>
      </c>
      <c r="F59" s="27" t="s">
        <v>25</v>
      </c>
      <c r="G59" s="17">
        <f>+AE59/1000000</f>
        <v>0</v>
      </c>
      <c r="H59" s="17">
        <f>+AI59/1000000</f>
        <v>0</v>
      </c>
      <c r="I59" s="17">
        <f>+AM59/1000000</f>
        <v>0</v>
      </c>
      <c r="J59" s="27" t="s">
        <v>25</v>
      </c>
      <c r="K59" s="27" t="s">
        <v>25</v>
      </c>
      <c r="L59" s="17">
        <f t="shared" si="3"/>
        <v>0</v>
      </c>
      <c r="M59" s="17">
        <f t="shared" si="4"/>
        <v>0</v>
      </c>
      <c r="N59" s="17">
        <f t="shared" si="5"/>
        <v>0</v>
      </c>
      <c r="O59" s="22"/>
      <c r="P59" s="35" t="s">
        <v>5</v>
      </c>
      <c r="Q59" s="10">
        <v>2.3E-2</v>
      </c>
      <c r="R59" s="6" t="s">
        <v>99</v>
      </c>
      <c r="S59" s="7">
        <f t="shared" ref="S59" si="20">+$F$10*Q59</f>
        <v>0</v>
      </c>
      <c r="T59" s="8" t="s">
        <v>90</v>
      </c>
      <c r="U59" s="6">
        <v>3.1E-2</v>
      </c>
      <c r="V59" s="6" t="s">
        <v>99</v>
      </c>
      <c r="W59" s="7">
        <f>$F$12*U59</f>
        <v>0</v>
      </c>
      <c r="X59" s="8" t="s">
        <v>90</v>
      </c>
      <c r="Y59" s="10" t="s">
        <v>25</v>
      </c>
      <c r="Z59" s="10" t="s">
        <v>25</v>
      </c>
      <c r="AA59" s="9" t="s">
        <v>25</v>
      </c>
      <c r="AB59" s="10" t="s">
        <v>25</v>
      </c>
      <c r="AC59" s="28">
        <v>0.1</v>
      </c>
      <c r="AD59" s="6" t="s">
        <v>99</v>
      </c>
      <c r="AE59" s="7">
        <f>+$F$16*AC59</f>
        <v>0</v>
      </c>
      <c r="AF59" s="8" t="s">
        <v>90</v>
      </c>
      <c r="AG59" s="28">
        <v>1</v>
      </c>
      <c r="AH59" s="6" t="s">
        <v>99</v>
      </c>
      <c r="AI59" s="7">
        <f>+$F$18*AG59</f>
        <v>0</v>
      </c>
      <c r="AJ59" s="8" t="s">
        <v>90</v>
      </c>
      <c r="AK59" s="28">
        <v>0.3</v>
      </c>
      <c r="AL59" s="6" t="s">
        <v>99</v>
      </c>
      <c r="AM59" s="7">
        <f>+$F$14*AK59</f>
        <v>0</v>
      </c>
      <c r="AN59" s="8" t="s">
        <v>90</v>
      </c>
      <c r="AO59" s="10" t="s">
        <v>25</v>
      </c>
      <c r="AP59" s="10" t="s">
        <v>25</v>
      </c>
      <c r="AQ59" s="9" t="s">
        <v>25</v>
      </c>
      <c r="AR59" s="10" t="s">
        <v>25</v>
      </c>
      <c r="AS59" s="10" t="s">
        <v>25</v>
      </c>
      <c r="AT59" s="10" t="s">
        <v>25</v>
      </c>
      <c r="AU59" s="9" t="s">
        <v>25</v>
      </c>
      <c r="AV59" s="10" t="s">
        <v>25</v>
      </c>
      <c r="AW59" s="10">
        <v>0.04</v>
      </c>
      <c r="AX59" s="6" t="s">
        <v>99</v>
      </c>
      <c r="AY59" s="7">
        <f>+$F$26*AW59</f>
        <v>0</v>
      </c>
      <c r="AZ59" s="8" t="s">
        <v>90</v>
      </c>
      <c r="BA59" s="10">
        <v>5</v>
      </c>
      <c r="BB59" s="6" t="s">
        <v>99</v>
      </c>
      <c r="BC59" s="7">
        <f>+$F$28*BA59</f>
        <v>0</v>
      </c>
      <c r="BD59" s="8" t="s">
        <v>90</v>
      </c>
      <c r="BE59" s="10">
        <v>0.6</v>
      </c>
      <c r="BF59" s="6" t="s">
        <v>99</v>
      </c>
      <c r="BG59" s="7">
        <f>+$F$30*BE59</f>
        <v>0</v>
      </c>
      <c r="BH59" s="8" t="s">
        <v>90</v>
      </c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</row>
    <row r="60" spans="1:129" s="4" customFormat="1" ht="20.100000000000001" customHeight="1" x14ac:dyDescent="0.25">
      <c r="A60" s="2"/>
      <c r="B60" s="2"/>
      <c r="C60" s="30" t="s">
        <v>11</v>
      </c>
      <c r="D60" s="33" t="s">
        <v>25</v>
      </c>
      <c r="E60" s="33" t="s">
        <v>25</v>
      </c>
      <c r="F60" s="33" t="s">
        <v>25</v>
      </c>
      <c r="G60" s="33" t="s">
        <v>25</v>
      </c>
      <c r="H60" s="33" t="s">
        <v>25</v>
      </c>
      <c r="I60" s="33" t="s">
        <v>25</v>
      </c>
      <c r="J60" s="33" t="s">
        <v>25</v>
      </c>
      <c r="K60" s="33" t="s">
        <v>25</v>
      </c>
      <c r="L60" s="33" t="s">
        <v>25</v>
      </c>
      <c r="M60" s="33" t="s">
        <v>25</v>
      </c>
      <c r="N60" s="33" t="s">
        <v>25</v>
      </c>
      <c r="O60" s="2"/>
      <c r="P60" s="35" t="s">
        <v>11</v>
      </c>
      <c r="Q60" s="10" t="s">
        <v>25</v>
      </c>
      <c r="R60" s="10" t="s">
        <v>25</v>
      </c>
      <c r="S60" s="9" t="s">
        <v>25</v>
      </c>
      <c r="T60" s="10" t="s">
        <v>25</v>
      </c>
      <c r="U60" s="6" t="s">
        <v>25</v>
      </c>
      <c r="V60" s="6" t="s">
        <v>25</v>
      </c>
      <c r="W60" s="9" t="s">
        <v>25</v>
      </c>
      <c r="X60" s="6" t="s">
        <v>25</v>
      </c>
      <c r="Y60" s="6" t="s">
        <v>25</v>
      </c>
      <c r="Z60" s="6" t="s">
        <v>25</v>
      </c>
      <c r="AA60" s="9" t="s">
        <v>25</v>
      </c>
      <c r="AB60" s="6" t="s">
        <v>25</v>
      </c>
      <c r="AC60" s="6" t="s">
        <v>25</v>
      </c>
      <c r="AD60" s="6" t="s">
        <v>25</v>
      </c>
      <c r="AE60" s="9" t="s">
        <v>25</v>
      </c>
      <c r="AF60" s="6" t="s">
        <v>25</v>
      </c>
      <c r="AG60" s="6" t="s">
        <v>25</v>
      </c>
      <c r="AH60" s="6" t="s">
        <v>25</v>
      </c>
      <c r="AI60" s="9" t="s">
        <v>25</v>
      </c>
      <c r="AJ60" s="6" t="s">
        <v>25</v>
      </c>
      <c r="AK60" s="6" t="s">
        <v>25</v>
      </c>
      <c r="AL60" s="6" t="s">
        <v>25</v>
      </c>
      <c r="AM60" s="9" t="s">
        <v>25</v>
      </c>
      <c r="AN60" s="6" t="s">
        <v>25</v>
      </c>
      <c r="AO60" s="6" t="s">
        <v>25</v>
      </c>
      <c r="AP60" s="6" t="s">
        <v>25</v>
      </c>
      <c r="AQ60" s="9" t="s">
        <v>25</v>
      </c>
      <c r="AR60" s="6" t="s">
        <v>25</v>
      </c>
      <c r="AS60" s="6" t="s">
        <v>25</v>
      </c>
      <c r="AT60" s="6" t="s">
        <v>25</v>
      </c>
      <c r="AU60" s="9" t="s">
        <v>25</v>
      </c>
      <c r="AV60" s="6" t="s">
        <v>25</v>
      </c>
      <c r="AW60" s="6" t="s">
        <v>25</v>
      </c>
      <c r="AX60" s="6" t="s">
        <v>25</v>
      </c>
      <c r="AY60" s="9" t="s">
        <v>25</v>
      </c>
      <c r="AZ60" s="6" t="s">
        <v>25</v>
      </c>
      <c r="BA60" s="6" t="s">
        <v>25</v>
      </c>
      <c r="BB60" s="6" t="s">
        <v>25</v>
      </c>
      <c r="BC60" s="9" t="s">
        <v>25</v>
      </c>
      <c r="BD60" s="6" t="s">
        <v>25</v>
      </c>
      <c r="BE60" s="6" t="s">
        <v>25</v>
      </c>
      <c r="BF60" s="6" t="s">
        <v>25</v>
      </c>
      <c r="BG60" s="9" t="s">
        <v>25</v>
      </c>
      <c r="BH60" s="6" t="s">
        <v>25</v>
      </c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</row>
    <row r="61" spans="1:129" s="4" customFormat="1" ht="20.100000000000001" customHeight="1" x14ac:dyDescent="0.25">
      <c r="A61" s="2"/>
      <c r="B61" s="2"/>
      <c r="C61" s="30" t="s">
        <v>10</v>
      </c>
      <c r="D61" s="17">
        <f>+S61/1000000000000</f>
        <v>0</v>
      </c>
      <c r="E61" s="17">
        <f>+W61/1000000000000</f>
        <v>0</v>
      </c>
      <c r="F61" s="17">
        <f>+AA61/1000000000000</f>
        <v>0</v>
      </c>
      <c r="G61" s="17">
        <f>+AE61/1000000000000</f>
        <v>0</v>
      </c>
      <c r="H61" s="17">
        <f>+AI61/1000000000000</f>
        <v>0</v>
      </c>
      <c r="I61" s="17">
        <f>+AM61/1000000000000</f>
        <v>0</v>
      </c>
      <c r="J61" s="17">
        <f>+AQ61/1000000000000</f>
        <v>0</v>
      </c>
      <c r="K61" s="17">
        <f>+AU61/1000000000000</f>
        <v>0</v>
      </c>
      <c r="L61" s="17">
        <f>+AY61/1000000000000</f>
        <v>0</v>
      </c>
      <c r="M61" s="17">
        <f>+BC61/1000000000000</f>
        <v>0</v>
      </c>
      <c r="N61" s="17">
        <f>+BG61/1000000000000</f>
        <v>0</v>
      </c>
      <c r="O61" s="2"/>
      <c r="P61" s="35" t="s">
        <v>10</v>
      </c>
      <c r="Q61" s="6">
        <v>5</v>
      </c>
      <c r="R61" s="6" t="s">
        <v>115</v>
      </c>
      <c r="S61" s="7">
        <f>+$F$10*Q61</f>
        <v>0</v>
      </c>
      <c r="T61" s="8" t="s">
        <v>116</v>
      </c>
      <c r="U61" s="10">
        <v>0.01</v>
      </c>
      <c r="V61" s="6" t="s">
        <v>115</v>
      </c>
      <c r="W61" s="7">
        <f t="shared" ref="W61" si="21">$F$12*U61</f>
        <v>0</v>
      </c>
      <c r="X61" s="8" t="s">
        <v>116</v>
      </c>
      <c r="Y61" s="28">
        <v>50</v>
      </c>
      <c r="Z61" s="6" t="s">
        <v>115</v>
      </c>
      <c r="AA61" s="7">
        <f>$F$14*Y61</f>
        <v>0</v>
      </c>
      <c r="AB61" s="8" t="s">
        <v>116</v>
      </c>
      <c r="AC61" s="28">
        <v>4.5</v>
      </c>
      <c r="AD61" s="6" t="s">
        <v>115</v>
      </c>
      <c r="AE61" s="7">
        <f>$F$16*AC61</f>
        <v>0</v>
      </c>
      <c r="AF61" s="8" t="s">
        <v>116</v>
      </c>
      <c r="AG61" s="28">
        <v>5</v>
      </c>
      <c r="AH61" s="6" t="s">
        <v>115</v>
      </c>
      <c r="AI61" s="7">
        <f>$F$18*AG61</f>
        <v>0</v>
      </c>
      <c r="AJ61" s="8" t="s">
        <v>116</v>
      </c>
      <c r="AK61" s="28">
        <v>5</v>
      </c>
      <c r="AL61" s="6" t="s">
        <v>115</v>
      </c>
      <c r="AM61" s="7">
        <f t="shared" ref="AM61" si="22">$F$12*AK61</f>
        <v>0</v>
      </c>
      <c r="AN61" s="8" t="s">
        <v>116</v>
      </c>
      <c r="AO61" s="28">
        <v>8</v>
      </c>
      <c r="AP61" s="6" t="s">
        <v>115</v>
      </c>
      <c r="AQ61" s="7">
        <f>$F$22*AO61</f>
        <v>0</v>
      </c>
      <c r="AR61" s="8" t="s">
        <v>116</v>
      </c>
      <c r="AS61" s="28">
        <v>3.2</v>
      </c>
      <c r="AT61" s="6" t="s">
        <v>115</v>
      </c>
      <c r="AU61" s="7">
        <f>$F$24*AS61</f>
        <v>0</v>
      </c>
      <c r="AV61" s="8" t="s">
        <v>116</v>
      </c>
      <c r="AW61" s="28">
        <v>5</v>
      </c>
      <c r="AX61" s="6" t="s">
        <v>115</v>
      </c>
      <c r="AY61" s="7">
        <f>$F$26*AW61</f>
        <v>0</v>
      </c>
      <c r="AZ61" s="8" t="s">
        <v>116</v>
      </c>
      <c r="BA61" s="28">
        <v>5</v>
      </c>
      <c r="BB61" s="6" t="s">
        <v>115</v>
      </c>
      <c r="BC61" s="7">
        <f>$F$28*BA61</f>
        <v>0</v>
      </c>
      <c r="BD61" s="8" t="s">
        <v>116</v>
      </c>
      <c r="BE61" s="28">
        <v>5</v>
      </c>
      <c r="BF61" s="6" t="s">
        <v>115</v>
      </c>
      <c r="BG61" s="7">
        <f>$F$30*BE61</f>
        <v>0</v>
      </c>
      <c r="BH61" s="8" t="s">
        <v>116</v>
      </c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</row>
    <row r="62" spans="1:129" s="23" customFormat="1" ht="20.100000000000001" customHeight="1" x14ac:dyDescent="0.25">
      <c r="A62" s="22"/>
      <c r="B62" s="22"/>
      <c r="C62" s="30" t="s">
        <v>9</v>
      </c>
      <c r="D62" s="17">
        <f>+S62/1000000000000</f>
        <v>0</v>
      </c>
      <c r="E62" s="33" t="s">
        <v>25</v>
      </c>
      <c r="F62" s="17">
        <f>+AA62/1000000000000</f>
        <v>0</v>
      </c>
      <c r="G62" s="17">
        <f>+AE62/1000000000</f>
        <v>0</v>
      </c>
      <c r="H62" s="17">
        <f>+AI62/1000000000000</f>
        <v>0</v>
      </c>
      <c r="I62" s="17">
        <f>+AM62/1000000000000</f>
        <v>0</v>
      </c>
      <c r="J62" s="17">
        <f>+AQ62/1000000000000</f>
        <v>0</v>
      </c>
      <c r="K62" s="17">
        <f>+AU62/1000000000000</f>
        <v>0</v>
      </c>
      <c r="L62" s="17">
        <f>+AY62/1000000000000</f>
        <v>0</v>
      </c>
      <c r="M62" s="17">
        <f>+BC62/1000000000000</f>
        <v>0</v>
      </c>
      <c r="N62" s="17">
        <f>+BG62/1000000000000</f>
        <v>0</v>
      </c>
      <c r="O62" s="22"/>
      <c r="P62" s="35" t="s">
        <v>9</v>
      </c>
      <c r="Q62" s="6">
        <v>0.9</v>
      </c>
      <c r="R62" s="6" t="s">
        <v>131</v>
      </c>
      <c r="S62" s="7">
        <f t="shared" ref="S62" si="23">+$F$10*Q62</f>
        <v>0</v>
      </c>
      <c r="T62" s="8" t="s">
        <v>132</v>
      </c>
      <c r="U62" s="6" t="s">
        <v>25</v>
      </c>
      <c r="V62" s="6" t="s">
        <v>25</v>
      </c>
      <c r="W62" s="9" t="s">
        <v>25</v>
      </c>
      <c r="X62" s="6" t="s">
        <v>25</v>
      </c>
      <c r="Y62" s="10">
        <v>3.7</v>
      </c>
      <c r="Z62" s="6" t="s">
        <v>131</v>
      </c>
      <c r="AA62" s="7">
        <f>$F$14*Y62</f>
        <v>0</v>
      </c>
      <c r="AB62" s="8" t="s">
        <v>132</v>
      </c>
      <c r="AC62" s="10">
        <v>2</v>
      </c>
      <c r="AD62" s="6" t="s">
        <v>131</v>
      </c>
      <c r="AE62" s="7">
        <f>$F$16*AC62</f>
        <v>0</v>
      </c>
      <c r="AF62" s="8" t="s">
        <v>132</v>
      </c>
      <c r="AG62" s="10">
        <v>1.9</v>
      </c>
      <c r="AH62" s="8" t="s">
        <v>131</v>
      </c>
      <c r="AI62" s="7">
        <f>$F$18*AG62</f>
        <v>0</v>
      </c>
      <c r="AJ62" s="8" t="s">
        <v>132</v>
      </c>
      <c r="AK62" s="10">
        <v>1.9</v>
      </c>
      <c r="AL62" s="8" t="s">
        <v>131</v>
      </c>
      <c r="AM62" s="7">
        <f>+$F$14*AK62</f>
        <v>0</v>
      </c>
      <c r="AN62" s="8" t="s">
        <v>132</v>
      </c>
      <c r="AO62" s="10">
        <v>3.2</v>
      </c>
      <c r="AP62" s="8" t="s">
        <v>131</v>
      </c>
      <c r="AQ62" s="7">
        <f>+$F$22*AO62</f>
        <v>0</v>
      </c>
      <c r="AR62" s="8" t="s">
        <v>132</v>
      </c>
      <c r="AS62" s="10">
        <v>2.6</v>
      </c>
      <c r="AT62" s="8" t="s">
        <v>131</v>
      </c>
      <c r="AU62" s="7">
        <f>$F$24*AS62</f>
        <v>0</v>
      </c>
      <c r="AV62" s="8" t="s">
        <v>132</v>
      </c>
      <c r="AW62" s="10">
        <v>2</v>
      </c>
      <c r="AX62" s="8" t="s">
        <v>131</v>
      </c>
      <c r="AY62" s="7">
        <f>$F$26*AW62</f>
        <v>0</v>
      </c>
      <c r="AZ62" s="8" t="s">
        <v>132</v>
      </c>
      <c r="BA62" s="10">
        <v>0.9</v>
      </c>
      <c r="BB62" s="8" t="s">
        <v>131</v>
      </c>
      <c r="BC62" s="7">
        <f>$F$28*BA62</f>
        <v>0</v>
      </c>
      <c r="BD62" s="8" t="s">
        <v>132</v>
      </c>
      <c r="BE62" s="10">
        <v>0.9</v>
      </c>
      <c r="BF62" s="8" t="s">
        <v>131</v>
      </c>
      <c r="BG62" s="7">
        <f>$F$30*BE62</f>
        <v>0</v>
      </c>
      <c r="BH62" s="8" t="s">
        <v>132</v>
      </c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</row>
    <row r="63" spans="1:129" s="3" customFormat="1" ht="20.100000000000001" customHeight="1" x14ac:dyDescent="0.2"/>
    <row r="64" spans="1:129" s="3" customFormat="1" ht="20.100000000000001" customHeight="1" x14ac:dyDescent="0.4"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</row>
    <row r="65" s="3" customFormat="1" ht="20.100000000000001" customHeight="1" x14ac:dyDescent="0.2"/>
    <row r="66" s="3" customFormat="1" ht="20.100000000000001" customHeight="1" x14ac:dyDescent="0.2"/>
    <row r="67" s="3" customFormat="1" ht="20.100000000000001" customHeight="1" x14ac:dyDescent="0.2"/>
    <row r="68" s="3" customFormat="1" ht="20.100000000000001" customHeight="1" x14ac:dyDescent="0.2"/>
    <row r="69" s="3" customFormat="1" ht="20.100000000000001" customHeight="1" x14ac:dyDescent="0.2"/>
    <row r="70" s="3" customFormat="1" ht="20.100000000000001" customHeight="1" x14ac:dyDescent="0.2"/>
    <row r="71" s="3" customFormat="1" ht="20.100000000000001" customHeight="1" x14ac:dyDescent="0.2"/>
    <row r="72" s="3" customFormat="1" ht="20.100000000000001" customHeigh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</sheetData>
  <sheetProtection formatCells="0" formatColumns="0" formatRows="0" insertColumns="0" insertRows="0" insertHyperlinks="0" deleteColumns="0" deleteRows="0" sort="0" autoFilter="0" pivotTables="0"/>
  <mergeCells count="118">
    <mergeCell ref="AR37:AR38"/>
    <mergeCell ref="AS37:AS38"/>
    <mergeCell ref="AT37:AT38"/>
    <mergeCell ref="AU37:AU38"/>
    <mergeCell ref="C25:E25"/>
    <mergeCell ref="C27:E27"/>
    <mergeCell ref="C29:E29"/>
    <mergeCell ref="F11:I11"/>
    <mergeCell ref="F13:I13"/>
    <mergeCell ref="F15:I15"/>
    <mergeCell ref="F17:I17"/>
    <mergeCell ref="F19:I19"/>
    <mergeCell ref="F21:I21"/>
    <mergeCell ref="F23:I23"/>
    <mergeCell ref="F25:I25"/>
    <mergeCell ref="F27:I27"/>
    <mergeCell ref="F29:I29"/>
    <mergeCell ref="C13:E13"/>
    <mergeCell ref="C15:E15"/>
    <mergeCell ref="C17:E17"/>
    <mergeCell ref="C19:E19"/>
    <mergeCell ref="C21:E21"/>
    <mergeCell ref="F26:H26"/>
    <mergeCell ref="AP37:AP38"/>
    <mergeCell ref="AQ37:AQ38"/>
    <mergeCell ref="AE37:AE38"/>
    <mergeCell ref="T37:T38"/>
    <mergeCell ref="F30:H30"/>
    <mergeCell ref="BE36:BH36"/>
    <mergeCell ref="BE37:BE38"/>
    <mergeCell ref="BF37:BF38"/>
    <mergeCell ref="BG37:BG38"/>
    <mergeCell ref="BH37:BH38"/>
    <mergeCell ref="L37:L38"/>
    <mergeCell ref="M37:M38"/>
    <mergeCell ref="N37:N38"/>
    <mergeCell ref="D36:N36"/>
    <mergeCell ref="AW36:AZ36"/>
    <mergeCell ref="AW37:AW38"/>
    <mergeCell ref="AX37:AX38"/>
    <mergeCell ref="AY37:AY38"/>
    <mergeCell ref="AZ37:AZ38"/>
    <mergeCell ref="BA36:BD36"/>
    <mergeCell ref="BA37:BA38"/>
    <mergeCell ref="BB37:BB38"/>
    <mergeCell ref="BC37:BC38"/>
    <mergeCell ref="BD37:BD38"/>
    <mergeCell ref="U37:U38"/>
    <mergeCell ref="V37:V38"/>
    <mergeCell ref="W37:W38"/>
    <mergeCell ref="X37:X38"/>
    <mergeCell ref="Y37:Y38"/>
    <mergeCell ref="B34:D35"/>
    <mergeCell ref="P34:R35"/>
    <mergeCell ref="C36:C38"/>
    <mergeCell ref="AO37:AO38"/>
    <mergeCell ref="AF37:AF38"/>
    <mergeCell ref="AG37:AG38"/>
    <mergeCell ref="AH37:AH38"/>
    <mergeCell ref="AI37:AI38"/>
    <mergeCell ref="AJ37:AJ38"/>
    <mergeCell ref="AK37:AK38"/>
    <mergeCell ref="Z37:Z38"/>
    <mergeCell ref="AA37:AA38"/>
    <mergeCell ref="AB37:AB38"/>
    <mergeCell ref="AC37:AC38"/>
    <mergeCell ref="AD37:AD38"/>
    <mergeCell ref="AS36:AV36"/>
    <mergeCell ref="D37:D38"/>
    <mergeCell ref="E37:E38"/>
    <mergeCell ref="F37:F38"/>
    <mergeCell ref="G37:G38"/>
    <mergeCell ref="H37:H38"/>
    <mergeCell ref="I37:I38"/>
    <mergeCell ref="J37:J38"/>
    <mergeCell ref="K37:K38"/>
    <mergeCell ref="Q37:Q38"/>
    <mergeCell ref="U36:X36"/>
    <mergeCell ref="Y36:AB36"/>
    <mergeCell ref="AC36:AF36"/>
    <mergeCell ref="AG36:AJ36"/>
    <mergeCell ref="AK36:AN36"/>
    <mergeCell ref="AO36:AR36"/>
    <mergeCell ref="AV37:AV38"/>
    <mergeCell ref="AM37:AM38"/>
    <mergeCell ref="AN37:AN38"/>
    <mergeCell ref="P36:P38"/>
    <mergeCell ref="Q36:T36"/>
    <mergeCell ref="R37:R38"/>
    <mergeCell ref="S37:S38"/>
    <mergeCell ref="AL37:AL38"/>
    <mergeCell ref="F31:I31"/>
    <mergeCell ref="C31:E31"/>
    <mergeCell ref="B7:D8"/>
    <mergeCell ref="C9:I9"/>
    <mergeCell ref="C10:E10"/>
    <mergeCell ref="F10:H10"/>
    <mergeCell ref="C12:E12"/>
    <mergeCell ref="F12:H12"/>
    <mergeCell ref="C11:E11"/>
    <mergeCell ref="C26:E26"/>
    <mergeCell ref="C28:E28"/>
    <mergeCell ref="C30:E30"/>
    <mergeCell ref="F28:H28"/>
    <mergeCell ref="B2:K4"/>
    <mergeCell ref="C24:E24"/>
    <mergeCell ref="F24:H24"/>
    <mergeCell ref="C23:E23"/>
    <mergeCell ref="C14:E14"/>
    <mergeCell ref="F14:H14"/>
    <mergeCell ref="C16:E16"/>
    <mergeCell ref="F16:H16"/>
    <mergeCell ref="C18:E18"/>
    <mergeCell ref="F18:H18"/>
    <mergeCell ref="C20:E20"/>
    <mergeCell ref="F20:H20"/>
    <mergeCell ref="C22:E22"/>
    <mergeCell ref="F22:H22"/>
  </mergeCells>
  <conditionalFormatting sqref="P4:P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Instrucciones</vt:lpstr>
      <vt:lpstr>Total</vt:lpstr>
      <vt:lpstr>Combustibles sólidos</vt:lpstr>
      <vt:lpstr>Combustibles gaseosos</vt:lpstr>
      <vt:lpstr>Combustibles pesados</vt:lpstr>
      <vt:lpstr>Combustibles líquidos ligeros</vt:lpstr>
      <vt:lpstr>Biomasa</vt:lpstr>
      <vt:lpstr>Fabricacion Cu, Pb y Zn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 Selle</dc:creator>
  <cp:lastModifiedBy>Evelyn Cazorla</cp:lastModifiedBy>
  <cp:lastPrinted>2020-02-02T18:24:59Z</cp:lastPrinted>
  <dcterms:created xsi:type="dcterms:W3CDTF">2020-01-02T18:23:47Z</dcterms:created>
  <dcterms:modified xsi:type="dcterms:W3CDTF">2021-10-19T16:47:03Z</dcterms:modified>
</cp:coreProperties>
</file>